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DAFI\UN_CONTABIL\2024\BALANÇO PATRIMONIAL\2024\EDITAVEIS\"/>
    </mc:Choice>
  </mc:AlternateContent>
  <bookViews>
    <workbookView xWindow="0" yWindow="0" windowWidth="28800" windowHeight="12180"/>
  </bookViews>
  <sheets>
    <sheet name="BAL. PATRIMONIAL 2024" sheetId="1" r:id="rId1"/>
  </sheets>
  <externalReferences>
    <externalReference r:id="rId2"/>
  </externalReferences>
  <definedNames>
    <definedName name="_xlnm.Print_Area" localSheetId="0">'BAL. PATRIMONIAL 2024'!$A$1:$F$69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47" i="1" s="1"/>
  <c r="E48" i="1"/>
  <c r="E47" i="1" s="1"/>
  <c r="G47" i="1" s="1"/>
  <c r="F45" i="1"/>
  <c r="F44" i="1" s="1"/>
  <c r="F38" i="1" s="1"/>
  <c r="E45" i="1"/>
  <c r="E44" i="1" s="1"/>
  <c r="E38" i="1" s="1"/>
  <c r="G38" i="1" s="1"/>
  <c r="C44" i="1"/>
  <c r="B44" i="1"/>
  <c r="F39" i="1"/>
  <c r="E39" i="1"/>
  <c r="C39" i="1"/>
  <c r="B39" i="1"/>
  <c r="F35" i="1"/>
  <c r="E35" i="1"/>
  <c r="C35" i="1"/>
  <c r="B35" i="1"/>
  <c r="F31" i="1"/>
  <c r="E31" i="1"/>
  <c r="E30" i="1" s="1"/>
  <c r="C31" i="1"/>
  <c r="C30" i="1" s="1"/>
  <c r="B31" i="1"/>
  <c r="B30" i="1" s="1"/>
  <c r="F30" i="1"/>
  <c r="F27" i="1"/>
  <c r="E27" i="1"/>
  <c r="C27" i="1"/>
  <c r="B27" i="1"/>
  <c r="C25" i="1"/>
  <c r="C24" i="1" s="1"/>
  <c r="B25" i="1"/>
  <c r="B24" i="1" s="1"/>
  <c r="A25" i="1"/>
  <c r="F24" i="1"/>
  <c r="E24" i="1"/>
  <c r="C20" i="1"/>
  <c r="B20" i="1"/>
  <c r="F17" i="1"/>
  <c r="E17" i="1"/>
  <c r="C17" i="1"/>
  <c r="B17" i="1"/>
  <c r="C14" i="1"/>
  <c r="C13" i="1" s="1"/>
  <c r="B14" i="1"/>
  <c r="B13" i="1" s="1"/>
  <c r="F13" i="1"/>
  <c r="E13" i="1"/>
  <c r="C10" i="1"/>
  <c r="B10" i="1"/>
  <c r="F9" i="1"/>
  <c r="E9" i="1"/>
  <c r="F7" i="1"/>
  <c r="E7" i="1"/>
  <c r="F6" i="1"/>
  <c r="F5" i="1" s="1"/>
  <c r="F50" i="1" s="1"/>
  <c r="E6" i="1"/>
  <c r="E5" i="1" s="1"/>
  <c r="E50" i="1" s="1"/>
  <c r="C6" i="1"/>
  <c r="B6" i="1"/>
  <c r="B5" i="1" l="1"/>
  <c r="B50" i="1" s="1"/>
  <c r="C5" i="1"/>
  <c r="C50" i="1" s="1"/>
</calcChain>
</file>

<file path=xl/sharedStrings.xml><?xml version="1.0" encoding="utf-8"?>
<sst xmlns="http://schemas.openxmlformats.org/spreadsheetml/2006/main" count="79" uniqueCount="66">
  <si>
    <t xml:space="preserve">     BALANÇO PATRIMONIAL EM 31 DE DEZEMBRO DE 2024 E 2023</t>
  </si>
  <si>
    <t>ATIVO</t>
  </si>
  <si>
    <t>PASSIVO</t>
  </si>
  <si>
    <t>DESCRIÇÃO</t>
  </si>
  <si>
    <t>2024</t>
  </si>
  <si>
    <t>2023</t>
  </si>
  <si>
    <t xml:space="preserve">Em R$ </t>
  </si>
  <si>
    <t>CIRCULANTE</t>
  </si>
  <si>
    <t>Disponível</t>
  </si>
  <si>
    <t>Fornecedores</t>
  </si>
  <si>
    <t>Caixa e Bancos</t>
  </si>
  <si>
    <t>Fornecedores Diversos</t>
  </si>
  <si>
    <t>Aplicações Financeiras</t>
  </si>
  <si>
    <t>Empréstimos / Financiamento / Cauções</t>
  </si>
  <si>
    <t>Clientes</t>
  </si>
  <si>
    <t xml:space="preserve">Emprestimos </t>
  </si>
  <si>
    <t>Duplicatas a Receber</t>
  </si>
  <si>
    <t>Adiantamentos de Clientes</t>
  </si>
  <si>
    <t>Outros Créditos</t>
  </si>
  <si>
    <t>Obrigações Trabalhistas</t>
  </si>
  <si>
    <t>Obrigações Correntes</t>
  </si>
  <si>
    <t>Fundestec - Lei 9916/2013</t>
  </si>
  <si>
    <t>Encargos Sociais</t>
  </si>
  <si>
    <t xml:space="preserve">Adiantamento a Fornecedores </t>
  </si>
  <si>
    <t>Obrigações Tributárias</t>
  </si>
  <si>
    <t>IRRF a Recolher</t>
  </si>
  <si>
    <t>ISSQN a Recolher</t>
  </si>
  <si>
    <t>Cauções e Depósitos Judiciais</t>
  </si>
  <si>
    <t>Contribuições a Recolher</t>
  </si>
  <si>
    <t>Cauções Trabalhistas</t>
  </si>
  <si>
    <t>Parcelamentos Federais</t>
  </si>
  <si>
    <t xml:space="preserve">IRPJ/CSLL </t>
  </si>
  <si>
    <t>Impostos e Contribuições a Recuperar</t>
  </si>
  <si>
    <t>Consignações a Pagar</t>
  </si>
  <si>
    <t>Consignações</t>
  </si>
  <si>
    <t>Estoque</t>
  </si>
  <si>
    <t>Provisões</t>
  </si>
  <si>
    <t>Estoque (Almoxarifado)</t>
  </si>
  <si>
    <t>Provisões Férias e Encargos Sociais</t>
  </si>
  <si>
    <t>NÃO-CIRCULANTE</t>
  </si>
  <si>
    <t>Realizável a Longo Prazo</t>
  </si>
  <si>
    <t>Outras Obrigações</t>
  </si>
  <si>
    <t>Cauções e Penhoras</t>
  </si>
  <si>
    <t>SEFAZ - Termo de Convênio 001/2005</t>
  </si>
  <si>
    <t>Investimentos</t>
  </si>
  <si>
    <t>Transf. de Recursos do Tesouro Estadual</t>
  </si>
  <si>
    <t>Participações Incentivadas</t>
  </si>
  <si>
    <t>Adiant. Para Futuro Aumento de Capital</t>
  </si>
  <si>
    <t>Participações Fundo Investimento</t>
  </si>
  <si>
    <t>PATRIMÔNIO LÍQUIDO</t>
  </si>
  <si>
    <t>Imobilizado</t>
  </si>
  <si>
    <t>Capital Social</t>
  </si>
  <si>
    <t>Obras em Andamento</t>
  </si>
  <si>
    <t>Capital Social Subscrito</t>
  </si>
  <si>
    <t>Bens Móveis</t>
  </si>
  <si>
    <t>( - ) Depreciação Acumulada</t>
  </si>
  <si>
    <t>Capital Social a Integralizar</t>
  </si>
  <si>
    <t>Intangível</t>
  </si>
  <si>
    <t>Reservas de Capital</t>
  </si>
  <si>
    <t>Softwares</t>
  </si>
  <si>
    <t>Subvenções para Investimentos</t>
  </si>
  <si>
    <t>Construção Propriedades de Terceiros</t>
  </si>
  <si>
    <t>( - ) Amortização Acumulada</t>
  </si>
  <si>
    <t>Prejuízos Acumulados</t>
  </si>
  <si>
    <t>TOTAL DO ATIVO</t>
  </si>
  <si>
    <t>TOTAL DO PASSIVO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</si>
</sst>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</numFmts>
  <fonts count="11" x14ac:knownFonts="1">
    <font>
      <sz val="10"/>
      <name val="Arial"/>
    </font>
    <font>
      <b/>
      <sz val="14.5"/>
      <color theme="0"/>
      <name val="Myriad Pro"/>
      <family val="2"/>
    </font>
    <font>
      <b/>
      <sz val="14"/>
      <name val="Myriad Pro"/>
      <family val="2"/>
    </font>
    <font>
      <sz val="12"/>
      <name val="Myriad Pro"/>
      <family val="2"/>
    </font>
    <font>
      <b/>
      <sz val="13"/>
      <name val="Myriad Pro"/>
      <family val="2"/>
    </font>
    <font>
      <sz val="13"/>
      <name val="Myriad Pro"/>
      <family val="2"/>
    </font>
    <font>
      <sz val="10"/>
      <name val="Arial"/>
      <family val="2"/>
    </font>
    <font>
      <b/>
      <sz val="13"/>
      <color theme="0"/>
      <name val="Myriad Pro"/>
      <family val="2"/>
    </font>
    <font>
      <b/>
      <u val="singleAccounting"/>
      <sz val="13"/>
      <name val="Myriad Pro"/>
      <family val="2"/>
    </font>
    <font>
      <sz val="10"/>
      <name val="Myriad Pro"/>
      <family val="2"/>
    </font>
    <font>
      <b/>
      <sz val="13"/>
      <color rgb="FF000000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6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/>
    <xf numFmtId="0" fontId="5" fillId="0" borderId="0" xfId="0" applyFont="1" applyBorder="1" applyAlignment="1"/>
    <xf numFmtId="0" fontId="4" fillId="0" borderId="5" xfId="0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164" fontId="4" fillId="0" borderId="7" xfId="1" applyFont="1" applyBorder="1" applyAlignment="1">
      <alignment horizontal="center" vertical="center"/>
    </xf>
    <xf numFmtId="164" fontId="5" fillId="0" borderId="0" xfId="1" applyFont="1" applyBorder="1" applyAlignment="1"/>
    <xf numFmtId="0" fontId="4" fillId="0" borderId="8" xfId="0" applyFont="1" applyBorder="1" applyAlignment="1">
      <alignment horizontal="center" vertical="center"/>
    </xf>
    <xf numFmtId="164" fontId="4" fillId="0" borderId="9" xfId="1" applyFont="1" applyBorder="1" applyAlignment="1">
      <alignment horizontal="center" vertical="center"/>
    </xf>
    <xf numFmtId="164" fontId="4" fillId="0" borderId="8" xfId="1" applyFont="1" applyBorder="1" applyAlignment="1">
      <alignment horizontal="center" vertical="center"/>
    </xf>
    <xf numFmtId="164" fontId="4" fillId="0" borderId="10" xfId="1" applyFont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164" fontId="7" fillId="2" borderId="2" xfId="1" applyFont="1" applyFill="1" applyBorder="1" applyAlignment="1">
      <alignment horizontal="right" vertical="center"/>
    </xf>
    <xf numFmtId="164" fontId="7" fillId="2" borderId="11" xfId="1" applyFont="1" applyFill="1" applyBorder="1" applyAlignment="1">
      <alignment horizontal="right" vertical="center"/>
    </xf>
    <xf numFmtId="164" fontId="7" fillId="2" borderId="3" xfId="1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164" fontId="4" fillId="0" borderId="0" xfId="1" applyFont="1" applyBorder="1" applyAlignment="1">
      <alignment horizontal="right" vertical="center"/>
    </xf>
    <xf numFmtId="164" fontId="4" fillId="0" borderId="12" xfId="1" applyFont="1" applyBorder="1" applyAlignment="1">
      <alignment horizontal="right" vertical="center"/>
    </xf>
    <xf numFmtId="164" fontId="4" fillId="0" borderId="13" xfId="1" applyFont="1" applyFill="1" applyBorder="1" applyAlignment="1">
      <alignment vertical="center"/>
    </xf>
    <xf numFmtId="164" fontId="4" fillId="0" borderId="12" xfId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164" fontId="5" fillId="0" borderId="0" xfId="1" applyFont="1" applyBorder="1" applyAlignment="1">
      <alignment horizontal="right" vertical="center"/>
    </xf>
    <xf numFmtId="164" fontId="5" fillId="0" borderId="12" xfId="1" applyFont="1" applyBorder="1" applyAlignment="1">
      <alignment horizontal="right" vertical="center"/>
    </xf>
    <xf numFmtId="164" fontId="5" fillId="0" borderId="13" xfId="1" applyFont="1" applyFill="1" applyBorder="1" applyAlignment="1">
      <alignment vertical="center"/>
    </xf>
    <xf numFmtId="164" fontId="5" fillId="0" borderId="12" xfId="1" applyFont="1" applyFill="1" applyBorder="1" applyAlignment="1">
      <alignment horizontal="right" vertical="center"/>
    </xf>
    <xf numFmtId="43" fontId="5" fillId="0" borderId="0" xfId="0" applyNumberFormat="1" applyFont="1" applyBorder="1" applyAlignment="1"/>
    <xf numFmtId="0" fontId="5" fillId="0" borderId="12" xfId="0" applyFont="1" applyBorder="1" applyAlignment="1">
      <alignment vertical="center"/>
    </xf>
    <xf numFmtId="164" fontId="5" fillId="0" borderId="13" xfId="1" applyFont="1" applyBorder="1" applyAlignment="1">
      <alignment vertical="center"/>
    </xf>
    <xf numFmtId="164" fontId="5" fillId="0" borderId="12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left" vertical="center"/>
    </xf>
    <xf numFmtId="164" fontId="5" fillId="0" borderId="0" xfId="1" applyFont="1" applyFill="1" applyBorder="1" applyAlignment="1">
      <alignment horizontal="right" vertical="center"/>
    </xf>
    <xf numFmtId="164" fontId="5" fillId="0" borderId="0" xfId="1" applyFont="1" applyBorder="1" applyAlignment="1">
      <alignment vertical="center"/>
    </xf>
    <xf numFmtId="164" fontId="5" fillId="0" borderId="0" xfId="1" applyFont="1" applyFill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164" fontId="4" fillId="0" borderId="0" xfId="1" applyFont="1" applyFill="1" applyBorder="1" applyAlignment="1">
      <alignment vertical="center"/>
    </xf>
    <xf numFmtId="164" fontId="8" fillId="0" borderId="0" xfId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164" fontId="4" fillId="0" borderId="12" xfId="1" applyNumberFormat="1" applyFont="1" applyFill="1" applyBorder="1" applyAlignment="1">
      <alignment horizontal="right" vertical="center"/>
    </xf>
    <xf numFmtId="165" fontId="5" fillId="0" borderId="0" xfId="2" applyFont="1" applyBorder="1" applyAlignment="1"/>
    <xf numFmtId="164" fontId="5" fillId="0" borderId="10" xfId="1" applyFont="1" applyBorder="1" applyAlignment="1">
      <alignment vertical="center"/>
    </xf>
    <xf numFmtId="164" fontId="5" fillId="0" borderId="8" xfId="1" applyFont="1" applyBorder="1" applyAlignment="1">
      <alignment vertical="center"/>
    </xf>
    <xf numFmtId="4" fontId="7" fillId="2" borderId="2" xfId="1" applyNumberFormat="1" applyFont="1" applyFill="1" applyBorder="1" applyAlignment="1">
      <alignment horizontal="right" vertical="center"/>
    </xf>
    <xf numFmtId="4" fontId="7" fillId="2" borderId="11" xfId="1" applyNumberFormat="1" applyFont="1" applyFill="1" applyBorder="1" applyAlignment="1">
      <alignment horizontal="right" vertical="center"/>
    </xf>
    <xf numFmtId="164" fontId="7" fillId="2" borderId="3" xfId="1" applyFont="1" applyFill="1" applyBorder="1" applyAlignment="1">
      <alignment horizontal="left" vertical="center"/>
    </xf>
    <xf numFmtId="4" fontId="4" fillId="0" borderId="0" xfId="1" applyNumberFormat="1" applyFont="1" applyBorder="1" applyAlignment="1">
      <alignment horizontal="right" vertical="center"/>
    </xf>
    <xf numFmtId="43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9" fillId="0" borderId="0" xfId="0" applyFont="1" applyBorder="1" applyAlignment="1"/>
    <xf numFmtId="164" fontId="3" fillId="0" borderId="0" xfId="1" applyFont="1" applyBorder="1" applyAlignment="1"/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4" fontId="3" fillId="0" borderId="0" xfId="1" applyFont="1" applyBorder="1" applyAlignment="1">
      <alignment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55</xdr:row>
      <xdr:rowOff>0</xdr:rowOff>
    </xdr:from>
    <xdr:ext cx="104775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324350" y="126492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53</xdr:row>
      <xdr:rowOff>208754</xdr:rowOff>
    </xdr:from>
    <xdr:to>
      <xdr:col>2</xdr:col>
      <xdr:colOff>876300</xdr:colOff>
      <xdr:row>58</xdr:row>
      <xdr:rowOff>119060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12400754"/>
          <a:ext cx="5200650" cy="10342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 eaLnBrk="1" fontAlgn="auto" latinLnBrk="0" hangingPunct="1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CLEBERSON ANTÔNIO SÁVIO GOMES</a:t>
          </a:r>
          <a:endParaRPr lang="pt-BR" sz="1300" b="0" i="0" baseline="0">
            <a:effectLst/>
            <a:latin typeface="Myriad Pro" panose="020B0503030403020204" pitchFamily="34" charset="0"/>
            <a:ea typeface="+mn-ea"/>
            <a:cs typeface="Arial" pitchFamily="34" charset="0"/>
          </a:endParaRPr>
        </a:p>
        <a:p>
          <a:pPr algn="ctr" rtl="0" eaLnBrk="1" fontAlgn="auto" latinLnBrk="0" hangingPunct="1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Presidente 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3</xdr:col>
      <xdr:colOff>2476500</xdr:colOff>
      <xdr:row>53</xdr:row>
      <xdr:rowOff>173035</xdr:rowOff>
    </xdr:from>
    <xdr:to>
      <xdr:col>6</xdr:col>
      <xdr:colOff>132900</xdr:colOff>
      <xdr:row>59</xdr:row>
      <xdr:rowOff>171448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8058150" y="12365035"/>
          <a:ext cx="3600000" cy="1331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SOCRATES FARIAS DE BARROS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Tecnologia da Informação e Comunicação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3</xdr:col>
      <xdr:colOff>314324</xdr:colOff>
      <xdr:row>63</xdr:row>
      <xdr:rowOff>59528</xdr:rowOff>
    </xdr:from>
    <xdr:to>
      <xdr:col>4</xdr:col>
      <xdr:colOff>561524</xdr:colOff>
      <xdr:row>67</xdr:row>
      <xdr:rowOff>30953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895974" y="14413703"/>
          <a:ext cx="3600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pt-BR" sz="1300" b="1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ALCINDO FERNANDO DA SILVA</a:t>
          </a:r>
        </a:p>
        <a:p>
          <a:pPr algn="ctr" rtl="0">
            <a:defRPr sz="1000"/>
          </a:pPr>
          <a:r>
            <a:rPr lang="pt-BR" sz="1300" b="0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Contador - CRC/MT 014402 O-1</a:t>
          </a:r>
        </a:p>
      </xdr:txBody>
    </xdr:sp>
    <xdr:clientData/>
  </xdr:twoCellAnchor>
  <xdr:twoCellAnchor editAs="oneCell">
    <xdr:from>
      <xdr:col>1</xdr:col>
      <xdr:colOff>368300</xdr:colOff>
      <xdr:row>52</xdr:row>
      <xdr:rowOff>157955</xdr:rowOff>
    </xdr:from>
    <xdr:to>
      <xdr:col>3</xdr:col>
      <xdr:colOff>2730500</xdr:colOff>
      <xdr:row>59</xdr:row>
      <xdr:rowOff>144461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435350" y="12121355"/>
          <a:ext cx="4876800" cy="1548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CÉSAR FERNANDO BERRIEL VIDOTTO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Administrativo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2374900</xdr:colOff>
      <xdr:row>62</xdr:row>
      <xdr:rowOff>96834</xdr:rowOff>
    </xdr:from>
    <xdr:to>
      <xdr:col>3</xdr:col>
      <xdr:colOff>386900</xdr:colOff>
      <xdr:row>69</xdr:row>
      <xdr:rowOff>18253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2374900" y="14250984"/>
          <a:ext cx="3593650" cy="1321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PAULO MARCIO PINHEIRO MACEDO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Relacionamento com Cliente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FI/UN_CONTABIL/2024/BALAN&#199;O%20PATRIMONIAL/2024/DOCUMENTOS%20PARA%20PUBLICA&#199;&#195;O/BALANCO%20PATRIMONIAL%20-%20para%20publica&#231;&#227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. PATRIMONIAL 2024"/>
      <sheetName val="DMPL 2024-2023"/>
      <sheetName val="DRE 2024-2023"/>
      <sheetName val="DFC 2024-2023"/>
      <sheetName val="CALCULO CSLL IRPJ"/>
    </sheetNames>
    <sheetDataSet>
      <sheetData sheetId="0"/>
      <sheetData sheetId="1">
        <row r="24">
          <cell r="E24">
            <v>-26862198.260000002</v>
          </cell>
          <cell r="F24">
            <v>100381544.69</v>
          </cell>
        </row>
      </sheetData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GridLines="0" tabSelected="1" zoomScale="75" zoomScaleNormal="75" zoomScaleSheetLayoutView="80" workbookViewId="0">
      <selection activeCell="A12" sqref="A12"/>
    </sheetView>
  </sheetViews>
  <sheetFormatPr defaultColWidth="9.140625" defaultRowHeight="15.75" x14ac:dyDescent="0.25"/>
  <cols>
    <col min="1" max="1" width="46" style="66" bestFit="1" customWidth="1"/>
    <col min="2" max="2" width="18.85546875" style="66" bestFit="1" customWidth="1"/>
    <col min="3" max="3" width="18.85546875" style="67" bestFit="1" customWidth="1"/>
    <col min="4" max="4" width="50.28515625" style="67" bestFit="1" customWidth="1"/>
    <col min="5" max="6" width="19.42578125" style="67" bestFit="1" customWidth="1"/>
    <col min="7" max="7" width="22" style="63" bestFit="1" customWidth="1"/>
    <col min="8" max="9" width="23.42578125" style="5" bestFit="1" customWidth="1"/>
    <col min="10" max="16384" width="9.140625" style="5"/>
  </cols>
  <sheetData>
    <row r="1" spans="1:8" ht="19.5" customHeight="1" thickBot="1" x14ac:dyDescent="0.35">
      <c r="A1" s="1" t="s">
        <v>0</v>
      </c>
      <c r="B1" s="2"/>
      <c r="C1" s="2"/>
      <c r="D1" s="2"/>
      <c r="E1" s="2"/>
      <c r="F1" s="3"/>
      <c r="G1" s="4"/>
    </row>
    <row r="2" spans="1:8" s="10" customFormat="1" ht="24.95" customHeight="1" thickBot="1" x14ac:dyDescent="0.3">
      <c r="A2" s="6" t="s">
        <v>1</v>
      </c>
      <c r="B2" s="7"/>
      <c r="C2" s="8"/>
      <c r="D2" s="6" t="s">
        <v>2</v>
      </c>
      <c r="E2" s="7"/>
      <c r="F2" s="8"/>
      <c r="G2" s="9"/>
    </row>
    <row r="3" spans="1:8" s="10" customFormat="1" ht="15" customHeight="1" x14ac:dyDescent="0.25">
      <c r="A3" s="11" t="s">
        <v>3</v>
      </c>
      <c r="B3" s="12" t="s">
        <v>4</v>
      </c>
      <c r="C3" s="13" t="s">
        <v>5</v>
      </c>
      <c r="D3" s="14" t="s">
        <v>3</v>
      </c>
      <c r="E3" s="13" t="s">
        <v>4</v>
      </c>
      <c r="F3" s="13" t="s">
        <v>5</v>
      </c>
      <c r="G3" s="15"/>
    </row>
    <row r="4" spans="1:8" s="10" customFormat="1" ht="15" customHeight="1" thickBot="1" x14ac:dyDescent="0.3">
      <c r="A4" s="16"/>
      <c r="B4" s="17" t="s">
        <v>6</v>
      </c>
      <c r="C4" s="18" t="s">
        <v>6</v>
      </c>
      <c r="D4" s="19"/>
      <c r="E4" s="18" t="s">
        <v>6</v>
      </c>
      <c r="F4" s="18" t="s">
        <v>6</v>
      </c>
      <c r="G4" s="15"/>
    </row>
    <row r="5" spans="1:8" s="10" customFormat="1" ht="18" customHeight="1" thickBot="1" x14ac:dyDescent="0.3">
      <c r="A5" s="20" t="s">
        <v>7</v>
      </c>
      <c r="B5" s="21">
        <f>B6+B10+B13+B20+B24+B27+B17</f>
        <v>63941980.680000007</v>
      </c>
      <c r="C5" s="22">
        <f>C6+C10+C13+C20+C24+C27+C17</f>
        <v>85388505.099999994</v>
      </c>
      <c r="D5" s="23" t="s">
        <v>7</v>
      </c>
      <c r="E5" s="22">
        <f>E6+E9+E13+E17+E24+E27</f>
        <v>24549512.350000001</v>
      </c>
      <c r="F5" s="22">
        <f>F6+F9+F13+F17+F24+F27</f>
        <v>15897764.85</v>
      </c>
      <c r="G5" s="15"/>
    </row>
    <row r="6" spans="1:8" s="10" customFormat="1" ht="18" customHeight="1" x14ac:dyDescent="0.25">
      <c r="A6" s="24" t="s">
        <v>8</v>
      </c>
      <c r="B6" s="25">
        <f>B8+B7</f>
        <v>34525652.850000001</v>
      </c>
      <c r="C6" s="26">
        <f>C8+C7</f>
        <v>61330008.07</v>
      </c>
      <c r="D6" s="27" t="s">
        <v>9</v>
      </c>
      <c r="E6" s="28">
        <f>E7</f>
        <v>5970408.5</v>
      </c>
      <c r="F6" s="28">
        <f>F7</f>
        <v>3168715.9899999998</v>
      </c>
      <c r="G6" s="15"/>
    </row>
    <row r="7" spans="1:8" s="10" customFormat="1" ht="18" customHeight="1" x14ac:dyDescent="0.25">
      <c r="A7" s="29" t="s">
        <v>10</v>
      </c>
      <c r="B7" s="30">
        <v>34019420.990000002</v>
      </c>
      <c r="C7" s="31">
        <v>60750734.490000002</v>
      </c>
      <c r="D7" s="32" t="s">
        <v>11</v>
      </c>
      <c r="E7" s="33">
        <f>5961584.41+8824.09</f>
        <v>5970408.5</v>
      </c>
      <c r="F7" s="33">
        <f>3162625.15+6090.84</f>
        <v>3168715.9899999998</v>
      </c>
      <c r="G7" s="15"/>
      <c r="H7" s="34"/>
    </row>
    <row r="8" spans="1:8" s="10" customFormat="1" ht="18" customHeight="1" x14ac:dyDescent="0.25">
      <c r="A8" s="35" t="s">
        <v>12</v>
      </c>
      <c r="B8" s="30">
        <v>506231.86</v>
      </c>
      <c r="C8" s="31">
        <v>579273.57999999996</v>
      </c>
      <c r="D8" s="36"/>
      <c r="E8" s="37"/>
      <c r="F8" s="37"/>
      <c r="G8" s="15"/>
    </row>
    <row r="9" spans="1:8" s="10" customFormat="1" ht="18" customHeight="1" x14ac:dyDescent="0.25">
      <c r="A9" s="35"/>
      <c r="B9" s="38"/>
      <c r="C9" s="35"/>
      <c r="D9" s="27" t="s">
        <v>13</v>
      </c>
      <c r="E9" s="28">
        <f>E11+E10</f>
        <v>2725834.81</v>
      </c>
      <c r="F9" s="28">
        <f>F11+F10</f>
        <v>605080.13</v>
      </c>
      <c r="G9" s="15"/>
    </row>
    <row r="10" spans="1:8" s="10" customFormat="1" ht="18" customHeight="1" x14ac:dyDescent="0.25">
      <c r="A10" s="39" t="s">
        <v>14</v>
      </c>
      <c r="B10" s="25">
        <f>B11</f>
        <v>9077465.2799999993</v>
      </c>
      <c r="C10" s="26">
        <f>C11</f>
        <v>4444865.2300000004</v>
      </c>
      <c r="D10" s="32" t="s">
        <v>15</v>
      </c>
      <c r="E10" s="33">
        <v>555600.54</v>
      </c>
      <c r="F10" s="33">
        <v>555600.54</v>
      </c>
      <c r="G10" s="15"/>
    </row>
    <row r="11" spans="1:8" s="10" customFormat="1" ht="18" customHeight="1" x14ac:dyDescent="0.25">
      <c r="A11" s="29" t="s">
        <v>16</v>
      </c>
      <c r="B11" s="30">
        <v>9077465.2799999993</v>
      </c>
      <c r="C11" s="31">
        <v>4444865.2300000004</v>
      </c>
      <c r="D11" s="32" t="s">
        <v>17</v>
      </c>
      <c r="E11" s="33">
        <v>2170234.27</v>
      </c>
      <c r="F11" s="33">
        <v>49479.59</v>
      </c>
      <c r="G11" s="15"/>
    </row>
    <row r="12" spans="1:8" s="10" customFormat="1" ht="18" customHeight="1" x14ac:dyDescent="0.25">
      <c r="A12" s="35"/>
      <c r="B12" s="38"/>
      <c r="C12" s="35"/>
      <c r="D12" s="40"/>
      <c r="E12" s="35"/>
      <c r="F12" s="35"/>
      <c r="G12" s="15"/>
    </row>
    <row r="13" spans="1:8" s="10" customFormat="1" ht="18" customHeight="1" x14ac:dyDescent="0.25">
      <c r="A13" s="41" t="s">
        <v>18</v>
      </c>
      <c r="B13" s="42">
        <f>B14+B15</f>
        <v>2581290.25</v>
      </c>
      <c r="C13" s="28">
        <f>C14+C15</f>
        <v>6258678.6899999995</v>
      </c>
      <c r="D13" s="27" t="s">
        <v>19</v>
      </c>
      <c r="E13" s="28">
        <f>E15+E14</f>
        <v>48509.07</v>
      </c>
      <c r="F13" s="28">
        <f>F15+F14</f>
        <v>8922.6200000000008</v>
      </c>
      <c r="G13" s="15"/>
    </row>
    <row r="14" spans="1:8" s="10" customFormat="1" ht="18" customHeight="1" x14ac:dyDescent="0.25">
      <c r="A14" s="43" t="s">
        <v>18</v>
      </c>
      <c r="B14" s="44">
        <f>105098.56+596029.27+294243.56</f>
        <v>995371.39000000013</v>
      </c>
      <c r="C14" s="33">
        <f>75347.5+1902219.61+294243.56</f>
        <v>2271810.67</v>
      </c>
      <c r="D14" s="32" t="s">
        <v>20</v>
      </c>
      <c r="E14" s="33">
        <v>2923.36</v>
      </c>
      <c r="F14" s="33">
        <v>0</v>
      </c>
      <c r="G14" s="15"/>
    </row>
    <row r="15" spans="1:8" s="10" customFormat="1" ht="18" customHeight="1" x14ac:dyDescent="0.25">
      <c r="A15" s="35" t="s">
        <v>21</v>
      </c>
      <c r="B15" s="45">
        <v>1585918.86</v>
      </c>
      <c r="C15" s="37">
        <v>3986868.02</v>
      </c>
      <c r="D15" s="32" t="s">
        <v>22</v>
      </c>
      <c r="E15" s="33">
        <v>45585.71</v>
      </c>
      <c r="F15" s="33">
        <v>8922.6200000000008</v>
      </c>
      <c r="G15" s="15"/>
    </row>
    <row r="16" spans="1:8" s="10" customFormat="1" ht="18" customHeight="1" x14ac:dyDescent="0.25">
      <c r="A16" s="35"/>
      <c r="B16" s="38"/>
      <c r="C16" s="35"/>
      <c r="D16" s="40"/>
      <c r="E16" s="35"/>
      <c r="F16" s="35"/>
      <c r="G16" s="15"/>
    </row>
    <row r="17" spans="1:8" s="10" customFormat="1" ht="18" customHeight="1" x14ac:dyDescent="0.25">
      <c r="A17" s="41" t="s">
        <v>23</v>
      </c>
      <c r="B17" s="42">
        <f>B18</f>
        <v>33107.56</v>
      </c>
      <c r="C17" s="28">
        <f>C18</f>
        <v>31008.880000000001</v>
      </c>
      <c r="D17" s="27" t="s">
        <v>24</v>
      </c>
      <c r="E17" s="28">
        <f>SUM(E18:E22)</f>
        <v>2227483.8099999996</v>
      </c>
      <c r="F17" s="28">
        <f>SUM(F18:F22)</f>
        <v>1826762.5499999998</v>
      </c>
      <c r="G17" s="15"/>
    </row>
    <row r="18" spans="1:8" s="10" customFormat="1" ht="18" customHeight="1" x14ac:dyDescent="0.25">
      <c r="A18" s="43" t="s">
        <v>23</v>
      </c>
      <c r="B18" s="44">
        <v>33107.56</v>
      </c>
      <c r="C18" s="33">
        <v>31008.880000000001</v>
      </c>
      <c r="D18" s="32" t="s">
        <v>25</v>
      </c>
      <c r="E18" s="33">
        <v>8678.31</v>
      </c>
      <c r="F18" s="33">
        <v>76536.47</v>
      </c>
      <c r="G18" s="15"/>
    </row>
    <row r="19" spans="1:8" s="10" customFormat="1" ht="18" customHeight="1" x14ac:dyDescent="0.25">
      <c r="A19" s="43"/>
      <c r="B19" s="44"/>
      <c r="C19" s="33"/>
      <c r="D19" s="32" t="s">
        <v>26</v>
      </c>
      <c r="E19" s="33">
        <v>53007.59</v>
      </c>
      <c r="F19" s="33">
        <v>895.12</v>
      </c>
      <c r="G19" s="15"/>
    </row>
    <row r="20" spans="1:8" s="10" customFormat="1" ht="18" customHeight="1" x14ac:dyDescent="0.25">
      <c r="A20" s="41" t="s">
        <v>27</v>
      </c>
      <c r="B20" s="42">
        <f>B21</f>
        <v>266607.82</v>
      </c>
      <c r="C20" s="28">
        <f>C21</f>
        <v>377007.58</v>
      </c>
      <c r="D20" s="32" t="s">
        <v>28</v>
      </c>
      <c r="E20" s="33">
        <v>116275.4</v>
      </c>
      <c r="F20" s="33">
        <v>183.54</v>
      </c>
      <c r="G20" s="15"/>
    </row>
    <row r="21" spans="1:8" s="10" customFormat="1" ht="18" customHeight="1" x14ac:dyDescent="0.25">
      <c r="A21" s="43" t="s">
        <v>29</v>
      </c>
      <c r="B21" s="44">
        <v>266607.82</v>
      </c>
      <c r="C21" s="33">
        <v>377007.58</v>
      </c>
      <c r="D21" s="32" t="s">
        <v>30</v>
      </c>
      <c r="E21" s="33">
        <v>969693.84</v>
      </c>
      <c r="F21" s="33">
        <v>1749147.42</v>
      </c>
      <c r="G21" s="15"/>
    </row>
    <row r="22" spans="1:8" s="10" customFormat="1" ht="18" customHeight="1" x14ac:dyDescent="0.25">
      <c r="A22" s="43"/>
      <c r="B22" s="44"/>
      <c r="C22" s="33"/>
      <c r="D22" s="46" t="s">
        <v>31</v>
      </c>
      <c r="E22" s="33">
        <v>1079828.67</v>
      </c>
      <c r="F22" s="33">
        <v>0</v>
      </c>
      <c r="G22" s="15"/>
    </row>
    <row r="23" spans="1:8" s="10" customFormat="1" ht="18" customHeight="1" x14ac:dyDescent="0.25">
      <c r="A23" s="43"/>
      <c r="B23" s="44"/>
      <c r="C23" s="33"/>
      <c r="D23" s="38"/>
      <c r="E23" s="35"/>
      <c r="F23" s="35"/>
      <c r="G23" s="15"/>
    </row>
    <row r="24" spans="1:8" s="10" customFormat="1" ht="18" customHeight="1" x14ac:dyDescent="0.25">
      <c r="A24" s="41" t="s">
        <v>32</v>
      </c>
      <c r="B24" s="42">
        <f>B25</f>
        <v>17353450.609999999</v>
      </c>
      <c r="C24" s="28">
        <f>C25</f>
        <v>12878408.529999999</v>
      </c>
      <c r="D24" s="27" t="s">
        <v>33</v>
      </c>
      <c r="E24" s="28">
        <f>E25</f>
        <v>336058.58</v>
      </c>
      <c r="F24" s="28">
        <f>F25</f>
        <v>337812.33</v>
      </c>
      <c r="G24" s="15"/>
    </row>
    <row r="25" spans="1:8" s="10" customFormat="1" ht="18" customHeight="1" x14ac:dyDescent="0.25">
      <c r="A25" s="43" t="str">
        <f>A24</f>
        <v>Impostos e Contribuições a Recuperar</v>
      </c>
      <c r="B25" s="44">
        <f>911563.94+16441886.67</f>
        <v>17353450.609999999</v>
      </c>
      <c r="C25" s="33">
        <f>911563.94+11966844.59</f>
        <v>12878408.529999999</v>
      </c>
      <c r="D25" s="32" t="s">
        <v>34</v>
      </c>
      <c r="E25" s="33">
        <v>336058.58</v>
      </c>
      <c r="F25" s="33">
        <v>337812.33</v>
      </c>
      <c r="G25" s="15"/>
    </row>
    <row r="26" spans="1:8" s="10" customFormat="1" ht="18" customHeight="1" x14ac:dyDescent="0.25">
      <c r="A26" s="43"/>
      <c r="B26" s="44"/>
      <c r="C26" s="33"/>
      <c r="D26" s="32"/>
      <c r="E26" s="33"/>
      <c r="F26" s="33"/>
      <c r="G26" s="15"/>
    </row>
    <row r="27" spans="1:8" s="10" customFormat="1" ht="15.75" customHeight="1" x14ac:dyDescent="0.25">
      <c r="A27" s="39" t="s">
        <v>35</v>
      </c>
      <c r="B27" s="25">
        <f>B28</f>
        <v>104406.31</v>
      </c>
      <c r="C27" s="26">
        <f>C28</f>
        <v>68528.12</v>
      </c>
      <c r="D27" s="27" t="s">
        <v>36</v>
      </c>
      <c r="E27" s="28">
        <f>E28</f>
        <v>13241217.58</v>
      </c>
      <c r="F27" s="28">
        <f>F28</f>
        <v>9950471.2300000004</v>
      </c>
      <c r="G27" s="15"/>
    </row>
    <row r="28" spans="1:8" s="10" customFormat="1" ht="15.75" customHeight="1" x14ac:dyDescent="0.25">
      <c r="A28" s="29" t="s">
        <v>37</v>
      </c>
      <c r="B28" s="30">
        <v>104406.31</v>
      </c>
      <c r="C28" s="31">
        <v>68528.12</v>
      </c>
      <c r="D28" s="32" t="s">
        <v>38</v>
      </c>
      <c r="E28" s="33">
        <v>13241217.58</v>
      </c>
      <c r="F28" s="33">
        <v>9950471.2300000004</v>
      </c>
      <c r="G28" s="15"/>
    </row>
    <row r="29" spans="1:8" s="10" customFormat="1" ht="18" customHeight="1" thickBot="1" x14ac:dyDescent="0.3">
      <c r="A29" s="47"/>
      <c r="B29" s="30"/>
      <c r="C29" s="31"/>
      <c r="D29" s="38"/>
      <c r="E29" s="35"/>
      <c r="F29" s="35"/>
      <c r="G29" s="15"/>
    </row>
    <row r="30" spans="1:8" s="10" customFormat="1" ht="17.25" thickBot="1" x14ac:dyDescent="0.3">
      <c r="A30" s="20" t="s">
        <v>39</v>
      </c>
      <c r="B30" s="21">
        <f>B31+B35+B39+B44</f>
        <v>73169411.610000014</v>
      </c>
      <c r="C30" s="22">
        <f>C31+C35+C39+C44</f>
        <v>32931217.970000003</v>
      </c>
      <c r="D30" s="23" t="s">
        <v>39</v>
      </c>
      <c r="E30" s="22">
        <f>E31+E35</f>
        <v>12180335.25</v>
      </c>
      <c r="F30" s="22">
        <f>F31+F35</f>
        <v>7284913.6199999992</v>
      </c>
      <c r="G30" s="15"/>
    </row>
    <row r="31" spans="1:8" s="10" customFormat="1" ht="18" customHeight="1" x14ac:dyDescent="0.25">
      <c r="A31" s="41" t="s">
        <v>40</v>
      </c>
      <c r="B31" s="42">
        <f>B32+B33</f>
        <v>465708.93</v>
      </c>
      <c r="C31" s="28">
        <f>C32+C33</f>
        <v>693794.04</v>
      </c>
      <c r="D31" s="27" t="s">
        <v>41</v>
      </c>
      <c r="E31" s="28">
        <f>E33+E32</f>
        <v>2780484.28</v>
      </c>
      <c r="F31" s="28">
        <f>F33+F32</f>
        <v>7284913.6199999992</v>
      </c>
      <c r="G31" s="15"/>
    </row>
    <row r="32" spans="1:8" s="10" customFormat="1" ht="18" customHeight="1" x14ac:dyDescent="0.25">
      <c r="A32" s="43" t="s">
        <v>32</v>
      </c>
      <c r="B32" s="44">
        <v>9748.81</v>
      </c>
      <c r="C32" s="33">
        <v>9748.81</v>
      </c>
      <c r="D32" s="32" t="s">
        <v>30</v>
      </c>
      <c r="E32" s="33">
        <v>1735954.18</v>
      </c>
      <c r="F32" s="33">
        <v>6240383.5199999996</v>
      </c>
      <c r="G32" s="15"/>
      <c r="H32" s="34"/>
    </row>
    <row r="33" spans="1:11" s="10" customFormat="1" ht="18" customHeight="1" x14ac:dyDescent="0.25">
      <c r="A33" s="43" t="s">
        <v>42</v>
      </c>
      <c r="B33" s="44">
        <v>455960.12</v>
      </c>
      <c r="C33" s="33">
        <v>684045.23</v>
      </c>
      <c r="D33" s="32" t="s">
        <v>43</v>
      </c>
      <c r="E33" s="33">
        <v>1044530.1</v>
      </c>
      <c r="F33" s="33">
        <v>1044530.1</v>
      </c>
      <c r="G33" s="15"/>
    </row>
    <row r="34" spans="1:11" s="10" customFormat="1" ht="18" customHeight="1" x14ac:dyDescent="0.25">
      <c r="A34" s="43"/>
      <c r="B34" s="44"/>
      <c r="C34" s="33"/>
      <c r="D34" s="27"/>
      <c r="E34" s="28"/>
      <c r="F34" s="28"/>
      <c r="G34" s="15"/>
    </row>
    <row r="35" spans="1:11" s="10" customFormat="1" ht="18" customHeight="1" x14ac:dyDescent="0.25">
      <c r="A35" s="41" t="s">
        <v>44</v>
      </c>
      <c r="B35" s="42">
        <f>B36+B37</f>
        <v>26369.65</v>
      </c>
      <c r="C35" s="28">
        <f>C36+C37</f>
        <v>26369.65</v>
      </c>
      <c r="D35" s="27" t="s">
        <v>45</v>
      </c>
      <c r="E35" s="28">
        <f>E36</f>
        <v>9399850.9700000007</v>
      </c>
      <c r="F35" s="28">
        <f>F36</f>
        <v>0</v>
      </c>
      <c r="G35" s="15"/>
    </row>
    <row r="36" spans="1:11" s="10" customFormat="1" ht="18" customHeight="1" x14ac:dyDescent="0.25">
      <c r="A36" s="43" t="s">
        <v>46</v>
      </c>
      <c r="B36" s="44">
        <v>24749.47</v>
      </c>
      <c r="C36" s="33">
        <v>24749.47</v>
      </c>
      <c r="D36" s="32" t="s">
        <v>47</v>
      </c>
      <c r="E36" s="33">
        <v>9399850.9700000007</v>
      </c>
      <c r="F36" s="33">
        <v>0</v>
      </c>
      <c r="G36" s="15"/>
      <c r="H36" s="48"/>
      <c r="I36" s="49"/>
      <c r="J36" s="49"/>
    </row>
    <row r="37" spans="1:11" s="10" customFormat="1" ht="18" customHeight="1" thickBot="1" x14ac:dyDescent="0.3">
      <c r="A37" s="43" t="s">
        <v>48</v>
      </c>
      <c r="B37" s="44">
        <v>1620.18</v>
      </c>
      <c r="C37" s="33">
        <v>1620.18</v>
      </c>
      <c r="D37" s="27"/>
      <c r="E37" s="28"/>
      <c r="F37" s="28"/>
      <c r="G37" s="15"/>
      <c r="H37" s="46"/>
      <c r="I37" s="44"/>
      <c r="J37" s="44"/>
    </row>
    <row r="38" spans="1:11" s="10" customFormat="1" ht="18" customHeight="1" thickBot="1" x14ac:dyDescent="0.3">
      <c r="A38" s="35"/>
      <c r="B38" s="38"/>
      <c r="C38" s="35"/>
      <c r="D38" s="23" t="s">
        <v>49</v>
      </c>
      <c r="E38" s="22">
        <f>E44+E39+E47</f>
        <v>100381544.69</v>
      </c>
      <c r="F38" s="22">
        <f>F44+F39+F47</f>
        <v>95137044.599999994</v>
      </c>
      <c r="G38" s="15">
        <f>E38-'[1]DMPL 2024-2023'!F24</f>
        <v>0</v>
      </c>
      <c r="H38" s="34"/>
    </row>
    <row r="39" spans="1:11" s="10" customFormat="1" ht="18" customHeight="1" x14ac:dyDescent="0.25">
      <c r="A39" s="50" t="s">
        <v>50</v>
      </c>
      <c r="B39" s="42">
        <f>B40+B41+B42</f>
        <v>53990644.360000014</v>
      </c>
      <c r="C39" s="28">
        <f>C41+C42</f>
        <v>17668742.770000003</v>
      </c>
      <c r="D39" s="27" t="s">
        <v>51</v>
      </c>
      <c r="E39" s="28">
        <f>E40+E42</f>
        <v>90600149.030000001</v>
      </c>
      <c r="F39" s="28">
        <f>F40+F42</f>
        <v>90600149.030000001</v>
      </c>
      <c r="G39" s="15"/>
    </row>
    <row r="40" spans="1:11" s="10" customFormat="1" ht="18" customHeight="1" x14ac:dyDescent="0.25">
      <c r="A40" s="51" t="s">
        <v>52</v>
      </c>
      <c r="B40" s="44">
        <v>8940315.6799999997</v>
      </c>
      <c r="C40" s="33">
        <v>0</v>
      </c>
      <c r="D40" s="32" t="s">
        <v>53</v>
      </c>
      <c r="E40" s="33">
        <v>100000000</v>
      </c>
      <c r="F40" s="33">
        <v>100000000</v>
      </c>
      <c r="G40" s="15"/>
      <c r="H40" s="34"/>
    </row>
    <row r="41" spans="1:11" s="10" customFormat="1" ht="18" customHeight="1" x14ac:dyDescent="0.25">
      <c r="A41" s="51" t="s">
        <v>54</v>
      </c>
      <c r="B41" s="44">
        <v>86125303.150000006</v>
      </c>
      <c r="C41" s="33">
        <v>53409507.82</v>
      </c>
      <c r="D41" s="32"/>
      <c r="E41" s="33"/>
      <c r="F41" s="33"/>
      <c r="G41" s="15"/>
      <c r="H41" s="34"/>
    </row>
    <row r="42" spans="1:11" s="10" customFormat="1" ht="18" customHeight="1" x14ac:dyDescent="0.25">
      <c r="A42" s="51" t="s">
        <v>55</v>
      </c>
      <c r="B42" s="44">
        <v>-41074974.469999999</v>
      </c>
      <c r="C42" s="33">
        <v>-35740765.049999997</v>
      </c>
      <c r="D42" s="32" t="s">
        <v>56</v>
      </c>
      <c r="E42" s="33">
        <v>-9399850.9700000007</v>
      </c>
      <c r="F42" s="33">
        <v>-9399850.9700000007</v>
      </c>
      <c r="G42" s="15"/>
    </row>
    <row r="43" spans="1:11" s="10" customFormat="1" ht="18" customHeight="1" x14ac:dyDescent="0.25">
      <c r="A43" s="51"/>
      <c r="B43" s="44"/>
      <c r="C43" s="33"/>
      <c r="D43" s="32"/>
      <c r="E43" s="33"/>
      <c r="F43" s="33"/>
      <c r="G43" s="15"/>
      <c r="H43" s="34"/>
    </row>
    <row r="44" spans="1:11" s="10" customFormat="1" ht="18" customHeight="1" x14ac:dyDescent="0.25">
      <c r="A44" s="50" t="s">
        <v>57</v>
      </c>
      <c r="B44" s="42">
        <f>B45+B46+B47</f>
        <v>18686688.670000002</v>
      </c>
      <c r="C44" s="28">
        <f>C45+C46+C47</f>
        <v>14542311.509999998</v>
      </c>
      <c r="D44" s="27" t="s">
        <v>58</v>
      </c>
      <c r="E44" s="52">
        <f>E45</f>
        <v>36643593.920000002</v>
      </c>
      <c r="F44" s="52">
        <f>F45</f>
        <v>36643593.920000002</v>
      </c>
      <c r="G44" s="15"/>
      <c r="H44" s="34"/>
    </row>
    <row r="45" spans="1:11" s="10" customFormat="1" ht="18" customHeight="1" x14ac:dyDescent="0.25">
      <c r="A45" s="51" t="s">
        <v>59</v>
      </c>
      <c r="B45" s="44">
        <v>54454467.829999998</v>
      </c>
      <c r="C45" s="33">
        <v>48449972.829999998</v>
      </c>
      <c r="D45" s="32" t="s">
        <v>60</v>
      </c>
      <c r="E45" s="33">
        <f>13450000+23193593.92</f>
        <v>36643593.920000002</v>
      </c>
      <c r="F45" s="33">
        <f>13450000+23193593.92</f>
        <v>36643593.920000002</v>
      </c>
      <c r="G45" s="15"/>
      <c r="H45" s="34"/>
    </row>
    <row r="46" spans="1:11" s="10" customFormat="1" ht="18" customHeight="1" x14ac:dyDescent="0.25">
      <c r="A46" s="35" t="s">
        <v>61</v>
      </c>
      <c r="B46" s="30">
        <v>0</v>
      </c>
      <c r="C46" s="31">
        <v>1324455.08</v>
      </c>
      <c r="D46" s="27"/>
      <c r="E46" s="52"/>
      <c r="F46" s="52"/>
      <c r="G46" s="15"/>
      <c r="H46" s="53"/>
      <c r="I46" s="34"/>
    </row>
    <row r="47" spans="1:11" s="10" customFormat="1" ht="18" customHeight="1" x14ac:dyDescent="0.25">
      <c r="A47" s="43" t="s">
        <v>62</v>
      </c>
      <c r="B47" s="30">
        <v>-35767779.159999996</v>
      </c>
      <c r="C47" s="33">
        <v>-35232116.399999999</v>
      </c>
      <c r="D47" s="27" t="s">
        <v>63</v>
      </c>
      <c r="E47" s="52">
        <f>E48</f>
        <v>-26862198.259999998</v>
      </c>
      <c r="F47" s="52">
        <f>F48</f>
        <v>-32106698.350000001</v>
      </c>
      <c r="G47" s="15">
        <f>E47-'[1]DMPL 2024-2023'!E24</f>
        <v>0</v>
      </c>
      <c r="H47" s="53"/>
      <c r="I47" s="53"/>
      <c r="J47" s="53"/>
      <c r="K47" s="53"/>
    </row>
    <row r="48" spans="1:11" s="10" customFormat="1" ht="18" customHeight="1" x14ac:dyDescent="0.25">
      <c r="A48" s="35"/>
      <c r="B48" s="38"/>
      <c r="C48" s="35"/>
      <c r="D48" s="32" t="s">
        <v>63</v>
      </c>
      <c r="E48" s="33">
        <f>8579267.6+17923893-42111496.88-13450000+3275966.69-1079828.67</f>
        <v>-26862198.259999998</v>
      </c>
      <c r="F48" s="33">
        <f>8579267.6-47019505.61+17923893-13450000-6591031.31+9863247.66-1412569.69</f>
        <v>-32106698.350000001</v>
      </c>
      <c r="G48" s="15"/>
      <c r="H48" s="53"/>
      <c r="I48" s="53"/>
      <c r="J48" s="53"/>
      <c r="K48" s="53"/>
    </row>
    <row r="49" spans="1:11" s="10" customFormat="1" ht="18" customHeight="1" thickBot="1" x14ac:dyDescent="0.3">
      <c r="A49" s="35"/>
      <c r="B49" s="30"/>
      <c r="C49" s="31"/>
      <c r="D49" s="54"/>
      <c r="E49" s="55"/>
      <c r="F49" s="55"/>
      <c r="G49" s="15"/>
      <c r="H49" s="15"/>
      <c r="I49" s="15"/>
      <c r="J49" s="53"/>
      <c r="K49" s="53"/>
    </row>
    <row r="50" spans="1:11" s="10" customFormat="1" ht="27" customHeight="1" thickBot="1" x14ac:dyDescent="0.3">
      <c r="A50" s="20" t="s">
        <v>64</v>
      </c>
      <c r="B50" s="56">
        <f>B5+B30</f>
        <v>137111392.29000002</v>
      </c>
      <c r="C50" s="57">
        <f>C5+C30</f>
        <v>118319723.06999999</v>
      </c>
      <c r="D50" s="58" t="s">
        <v>65</v>
      </c>
      <c r="E50" s="57">
        <f>E5+E30+E38</f>
        <v>137111392.28999999</v>
      </c>
      <c r="F50" s="57">
        <f>F5+F30+F38</f>
        <v>118319723.06999999</v>
      </c>
      <c r="G50" s="15"/>
      <c r="H50" s="15"/>
      <c r="I50" s="15"/>
    </row>
    <row r="51" spans="1:11" ht="18" customHeight="1" x14ac:dyDescent="0.25">
      <c r="A51" s="38"/>
      <c r="B51" s="59"/>
      <c r="C51" s="60"/>
      <c r="D51" s="38"/>
      <c r="E51" s="38"/>
      <c r="F51" s="61"/>
      <c r="G51" s="15"/>
      <c r="H51" s="15"/>
      <c r="I51" s="15"/>
    </row>
    <row r="52" spans="1:11" ht="18" customHeight="1" x14ac:dyDescent="0.25">
      <c r="A52" s="38"/>
      <c r="B52" s="38"/>
      <c r="C52" s="38"/>
      <c r="D52" s="38"/>
      <c r="E52" s="38"/>
      <c r="F52" s="60"/>
      <c r="G52" s="15"/>
      <c r="H52" s="15"/>
      <c r="I52" s="15"/>
    </row>
    <row r="53" spans="1:11" ht="18" customHeight="1" x14ac:dyDescent="0.25">
      <c r="A53" s="38"/>
      <c r="B53" s="38"/>
      <c r="C53" s="38"/>
      <c r="D53" s="38"/>
      <c r="E53" s="38"/>
      <c r="F53" s="38"/>
      <c r="G53" s="15"/>
      <c r="H53" s="10"/>
      <c r="I53" s="10"/>
    </row>
    <row r="54" spans="1:11" ht="18" customHeight="1" x14ac:dyDescent="0.25">
      <c r="A54" s="38"/>
      <c r="B54" s="38"/>
      <c r="C54" s="38"/>
      <c r="D54" s="38"/>
      <c r="E54" s="38"/>
      <c r="F54" s="38"/>
      <c r="G54" s="15"/>
      <c r="H54" s="10"/>
      <c r="I54" s="10"/>
    </row>
    <row r="55" spans="1:11" ht="18" customHeight="1" x14ac:dyDescent="0.25">
      <c r="A55" s="38"/>
      <c r="B55" s="38"/>
      <c r="C55" s="38"/>
      <c r="D55" s="38"/>
      <c r="E55" s="38"/>
      <c r="F55" s="38"/>
      <c r="G55" s="15"/>
      <c r="H55" s="10"/>
      <c r="I55" s="10"/>
    </row>
    <row r="56" spans="1:11" ht="18" customHeight="1" x14ac:dyDescent="0.25">
      <c r="A56" s="38"/>
      <c r="B56" s="38"/>
      <c r="C56" s="38"/>
      <c r="D56" s="38"/>
      <c r="E56" s="38"/>
      <c r="F56" s="38"/>
      <c r="G56" s="10"/>
      <c r="H56" s="10"/>
      <c r="I56" s="10"/>
    </row>
    <row r="57" spans="1:11" ht="18" customHeight="1" x14ac:dyDescent="0.25">
      <c r="A57" s="38"/>
      <c r="B57" s="38"/>
      <c r="C57" s="38"/>
      <c r="D57" s="38"/>
      <c r="E57" s="38"/>
      <c r="F57" s="38"/>
      <c r="G57" s="62"/>
    </row>
    <row r="58" spans="1:11" ht="16.5" x14ac:dyDescent="0.25">
      <c r="A58" s="38"/>
      <c r="B58" s="38"/>
      <c r="C58" s="38"/>
      <c r="D58" s="38"/>
      <c r="E58" s="38"/>
      <c r="F58" s="38"/>
    </row>
    <row r="59" spans="1:11" ht="16.5" x14ac:dyDescent="0.25">
      <c r="A59" s="38"/>
      <c r="B59" s="38"/>
      <c r="C59" s="38"/>
      <c r="D59" s="64"/>
      <c r="E59" s="64"/>
      <c r="F59" s="38"/>
    </row>
    <row r="60" spans="1:11" ht="16.5" x14ac:dyDescent="0.25">
      <c r="A60" s="38"/>
      <c r="B60" s="38"/>
      <c r="C60" s="38"/>
      <c r="D60" s="38"/>
      <c r="E60" s="38"/>
      <c r="F60" s="38"/>
    </row>
    <row r="61" spans="1:11" ht="16.5" x14ac:dyDescent="0.25">
      <c r="A61" s="38"/>
      <c r="B61" s="38"/>
      <c r="C61" s="38"/>
      <c r="D61" s="65"/>
      <c r="E61" s="65"/>
      <c r="F61" s="38"/>
    </row>
    <row r="62" spans="1:11" ht="16.5" x14ac:dyDescent="0.25">
      <c r="A62" s="38"/>
      <c r="B62" s="38"/>
      <c r="C62" s="38"/>
      <c r="D62" s="38"/>
      <c r="E62" s="38"/>
      <c r="F62" s="38"/>
    </row>
  </sheetData>
  <mergeCells count="5">
    <mergeCell ref="A1:F1"/>
    <mergeCell ref="A2:C2"/>
    <mergeCell ref="D2:F2"/>
    <mergeCell ref="A3:A4"/>
    <mergeCell ref="D3:D4"/>
  </mergeCells>
  <printOptions horizontalCentered="1" verticalCentered="1"/>
  <pageMargins left="0" right="0" top="0" bottom="0" header="0.15748031496062992" footer="0.51181102362204722"/>
  <pageSetup paperSize="9"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BAL. PATRIMONIAL 2024</vt:lpstr>
      <vt:lpstr>'BAL. PATRIMONIAL 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Alcindo Fernando da Silva</dc:creator>
  <cp:lastModifiedBy>Alcindo Fernando da Silva</cp:lastModifiedBy>
  <dcterms:created xsi:type="dcterms:W3CDTF">2025-06-23T15:24:38Z</dcterms:created>
  <dcterms:modified xsi:type="dcterms:W3CDTF">2025-06-23T15:27:56Z</dcterms:modified>
</cp:coreProperties>
</file>