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FI\GER_CONTABIL\2023\BALANÇO PATRIMONIAL - 2022\2022\"/>
    </mc:Choice>
  </mc:AlternateContent>
  <bookViews>
    <workbookView xWindow="0" yWindow="0" windowWidth="28800" windowHeight="12300"/>
  </bookViews>
  <sheets>
    <sheet name="DRE 2021-2022" sheetId="1" r:id="rId1"/>
  </sheets>
  <externalReferences>
    <externalReference r:id="rId2"/>
  </externalReferences>
  <definedNames>
    <definedName name="_xlnm.Print_Area" localSheetId="0">'DRE 2021-2022'!$B$2:$D$73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D50" i="1"/>
  <c r="D49" i="1" s="1"/>
  <c r="C49" i="1"/>
  <c r="I47" i="1"/>
  <c r="D47" i="1"/>
  <c r="C47" i="1"/>
  <c r="C43" i="1"/>
  <c r="C38" i="1"/>
  <c r="E37" i="1"/>
  <c r="E39" i="1" s="1"/>
  <c r="D37" i="1"/>
  <c r="C37" i="1"/>
  <c r="E35" i="1"/>
  <c r="E33" i="1"/>
  <c r="D33" i="1"/>
  <c r="C33" i="1"/>
  <c r="C32" i="1"/>
  <c r="D30" i="1"/>
  <c r="C30" i="1"/>
  <c r="C29" i="1"/>
  <c r="D27" i="1"/>
  <c r="C27" i="1"/>
  <c r="D24" i="1"/>
  <c r="C24" i="1"/>
  <c r="C35" i="1" s="1"/>
  <c r="C56" i="1" s="1"/>
  <c r="C62" i="1" s="1"/>
  <c r="C65" i="1" s="1"/>
  <c r="E65" i="1" s="1"/>
  <c r="D20" i="1"/>
  <c r="D19" i="1"/>
  <c r="D18" i="1" s="1"/>
  <c r="D22" i="1" s="1"/>
  <c r="D35" i="1" s="1"/>
  <c r="D56" i="1" s="1"/>
  <c r="D62" i="1" s="1"/>
  <c r="D65" i="1" s="1"/>
  <c r="C19" i="1"/>
  <c r="C18" i="1"/>
  <c r="D15" i="1"/>
  <c r="H15" i="1" s="1"/>
  <c r="C15" i="1"/>
  <c r="C22" i="1" s="1"/>
  <c r="I15" i="1" l="1"/>
  <c r="E38" i="1"/>
</calcChain>
</file>

<file path=xl/sharedStrings.xml><?xml version="1.0" encoding="utf-8"?>
<sst xmlns="http://schemas.openxmlformats.org/spreadsheetml/2006/main" count="58" uniqueCount="47">
  <si>
    <t xml:space="preserve"> </t>
  </si>
  <si>
    <t>NIRE: 51500000249 em 14/11/1980</t>
  </si>
  <si>
    <t>C.N.P.J.: 15.011.059/0001-52</t>
  </si>
  <si>
    <t xml:space="preserve">  </t>
  </si>
  <si>
    <t>DEMONSTRAÇÃO DO RESULTADO DOS EXERCÍCIOS FINDOS EM 31 DE DEZEMBRO DE 2022 E 2021</t>
  </si>
  <si>
    <t>DESCRIÇÃO</t>
  </si>
  <si>
    <t>Em R$</t>
  </si>
  <si>
    <t>RECEITA OPERACIONAL BRUTA</t>
  </si>
  <si>
    <t>Venda de Serviços</t>
  </si>
  <si>
    <t xml:space="preserve">DEDUÇÕES DA RECEITA BRUTA </t>
  </si>
  <si>
    <t>Tributos sobre Vendas</t>
  </si>
  <si>
    <t>4+5+6</t>
  </si>
  <si>
    <t>Vendas Canceladas</t>
  </si>
  <si>
    <t>2+3</t>
  </si>
  <si>
    <t>RECEITA OPERACIONAL LIQUIDA</t>
  </si>
  <si>
    <t>CUSTOS DOS SERVIÇOS PRESTADOS</t>
  </si>
  <si>
    <t>Folha de Pagamento - Ativos</t>
  </si>
  <si>
    <t>Folha de Pagamento - PDV</t>
  </si>
  <si>
    <t xml:space="preserve">Encargos Sociais </t>
  </si>
  <si>
    <t>Beneficios Sociais</t>
  </si>
  <si>
    <t>Assistencia Tecnica de Equipamentos</t>
  </si>
  <si>
    <t>Licenças e Atualizações de Uso de Software</t>
  </si>
  <si>
    <t>Conserto de Grupo Gerador</t>
  </si>
  <si>
    <t>Serviços de Comunicação/Transmissão de Dados</t>
  </si>
  <si>
    <t>Manutenção de Rede Eletrica e Lógica</t>
  </si>
  <si>
    <t>LUCRO BRUTO</t>
  </si>
  <si>
    <t>DESPESAS OPERACIONAIS</t>
  </si>
  <si>
    <t>Despesa com Estagiarios</t>
  </si>
  <si>
    <t xml:space="preserve">Diarias </t>
  </si>
  <si>
    <t>Honorários de Diretores e Conselhos Administrativo e Fiscal</t>
  </si>
  <si>
    <t>Despesas Tributárias</t>
  </si>
  <si>
    <t>Despesas Depreciação e Amortização</t>
  </si>
  <si>
    <t>Despesas Gerais e Administrativas</t>
  </si>
  <si>
    <t>OUTRAS RECEITAS/DESPESAS</t>
  </si>
  <si>
    <t>Subvenções do Tesouro Estadual - Custeio - Fonte 100</t>
  </si>
  <si>
    <t>Subvenções do Tesouro Estadual - Investimentos - Fonte 100</t>
  </si>
  <si>
    <t>Subvenções do Tesouro Estadual - Custeio - Fonte 196</t>
  </si>
  <si>
    <t>Termo de Ressarcimento - 001/2011</t>
  </si>
  <si>
    <t>Demais Subvenções do Tesouro Estadual</t>
  </si>
  <si>
    <t>RESULTADO LÍQUIDO DAS OPERAÇÕES</t>
  </si>
  <si>
    <t>Despesas Financeiras</t>
  </si>
  <si>
    <t>Recuperação Despesas Administrativas</t>
  </si>
  <si>
    <t>Receitas Financeiras</t>
  </si>
  <si>
    <t>LUCRO (PREJUÍZO) ANTES DO IR E CONTRIBUIÇÃO SOCIAL</t>
  </si>
  <si>
    <t>Imposto de Renda</t>
  </si>
  <si>
    <t>Contribuição Social</t>
  </si>
  <si>
    <t>LUCRO (PREJUÍZO) DO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</si>
</sst>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4.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Tahoma"/>
      <family val="2"/>
    </font>
    <font>
      <sz val="13"/>
      <name val="Tahoma"/>
      <family val="2"/>
    </font>
    <font>
      <b/>
      <sz val="14"/>
      <name val="Arial"/>
      <family val="2"/>
    </font>
    <font>
      <sz val="13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Border="1" applyAlignment="1">
      <alignment vertical="center"/>
    </xf>
    <xf numFmtId="164" fontId="1" fillId="0" borderId="0" xfId="1" applyFont="1" applyFill="1" applyBorder="1" applyAlignment="1">
      <alignment horizontal="right" vertical="center"/>
    </xf>
    <xf numFmtId="164" fontId="1" fillId="0" borderId="0" xfId="1" applyFont="1" applyBorder="1" applyAlignment="1">
      <alignment horizontal="right" vertical="center"/>
    </xf>
    <xf numFmtId="164" fontId="1" fillId="0" borderId="0" xfId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3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right" vertical="center" wrapText="1"/>
    </xf>
    <xf numFmtId="164" fontId="4" fillId="0" borderId="6" xfId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164" fontId="5" fillId="0" borderId="0" xfId="1" applyFont="1" applyFill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164" fontId="6" fillId="0" borderId="0" xfId="1" applyFont="1" applyFill="1" applyBorder="1" applyAlignment="1">
      <alignment horizontal="right" vertical="center" wrapText="1"/>
    </xf>
    <xf numFmtId="164" fontId="6" fillId="0" borderId="6" xfId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9" fillId="0" borderId="0" xfId="1" applyFont="1" applyFill="1" applyBorder="1" applyAlignment="1">
      <alignment horizontal="right" vertical="center"/>
    </xf>
    <xf numFmtId="164" fontId="9" fillId="0" borderId="6" xfId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7" fillId="0" borderId="0" xfId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0" borderId="11" xfId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0" xfId="1" applyFont="1" applyFill="1" applyBorder="1" applyAlignment="1">
      <alignment horizontal="right" vertical="center"/>
    </xf>
    <xf numFmtId="164" fontId="7" fillId="0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2" xfId="0" applyFont="1" applyFill="1" applyBorder="1" applyAlignment="1">
      <alignment horizontal="left" vertical="center" wrapText="1"/>
    </xf>
    <xf numFmtId="164" fontId="6" fillId="0" borderId="12" xfId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vertical="center"/>
    </xf>
    <xf numFmtId="39" fontId="6" fillId="0" borderId="0" xfId="1" applyNumberFormat="1" applyFont="1" applyFill="1" applyBorder="1" applyAlignment="1">
      <alignment vertical="center"/>
    </xf>
    <xf numFmtId="43" fontId="6" fillId="0" borderId="0" xfId="0" applyNumberFormat="1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0" fontId="7" fillId="0" borderId="12" xfId="0" applyFont="1" applyFill="1" applyBorder="1" applyAlignment="1">
      <alignment horizontal="left" vertical="center" wrapText="1"/>
    </xf>
    <xf numFmtId="164" fontId="7" fillId="0" borderId="12" xfId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vertical="center" wrapText="1"/>
    </xf>
    <xf numFmtId="39" fontId="7" fillId="0" borderId="0" xfId="1" applyNumberFormat="1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164" fontId="6" fillId="0" borderId="12" xfId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vertical="center" wrapText="1"/>
    </xf>
    <xf numFmtId="39" fontId="6" fillId="0" borderId="0" xfId="1" applyNumberFormat="1" applyFont="1" applyFill="1" applyBorder="1" applyAlignment="1">
      <alignment vertical="center" wrapText="1"/>
    </xf>
    <xf numFmtId="39" fontId="7" fillId="0" borderId="5" xfId="1" applyNumberFormat="1" applyFont="1" applyFill="1" applyBorder="1" applyAlignment="1">
      <alignment vertical="center" wrapText="1"/>
    </xf>
    <xf numFmtId="39" fontId="6" fillId="0" borderId="5" xfId="1" applyNumberFormat="1" applyFont="1" applyFill="1" applyBorder="1" applyAlignment="1">
      <alignment vertical="center" wrapText="1"/>
    </xf>
    <xf numFmtId="164" fontId="7" fillId="0" borderId="12" xfId="1" applyNumberFormat="1" applyFont="1" applyFill="1" applyBorder="1" applyAlignment="1">
      <alignment vertical="center" wrapText="1"/>
    </xf>
    <xf numFmtId="43" fontId="7" fillId="0" borderId="0" xfId="0" applyNumberFormat="1" applyFont="1" applyBorder="1" applyAlignment="1">
      <alignment vertical="center"/>
    </xf>
    <xf numFmtId="0" fontId="7" fillId="0" borderId="0" xfId="0" quotePrefix="1" applyFont="1" applyBorder="1" applyAlignment="1">
      <alignment horizontal="left" vertical="center"/>
    </xf>
    <xf numFmtId="164" fontId="7" fillId="0" borderId="5" xfId="1" applyNumberFormat="1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39" fontId="6" fillId="0" borderId="0" xfId="1" applyNumberFormat="1" applyFont="1" applyFill="1" applyBorder="1" applyAlignment="1">
      <alignment horizontal="right" vertical="center" wrapText="1"/>
    </xf>
    <xf numFmtId="164" fontId="7" fillId="0" borderId="0" xfId="1" applyFont="1" applyFill="1" applyBorder="1" applyAlignment="1">
      <alignment horizontal="right" vertical="center" wrapText="1"/>
    </xf>
    <xf numFmtId="39" fontId="7" fillId="0" borderId="0" xfId="1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left" vertical="center"/>
    </xf>
    <xf numFmtId="164" fontId="7" fillId="0" borderId="11" xfId="1" applyFont="1" applyFill="1" applyBorder="1" applyAlignment="1">
      <alignment horizontal="right" vertical="center" wrapText="1"/>
    </xf>
    <xf numFmtId="39" fontId="7" fillId="0" borderId="0" xfId="1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164" fontId="6" fillId="0" borderId="14" xfId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0" xfId="0" applyBorder="1"/>
    <xf numFmtId="0" fontId="10" fillId="0" borderId="5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right" vertical="center"/>
    </xf>
    <xf numFmtId="164" fontId="10" fillId="0" borderId="0" xfId="2" applyNumberFormat="1" applyFont="1" applyBorder="1" applyAlignment="1">
      <alignment horizontal="right" vertical="center"/>
    </xf>
    <xf numFmtId="0" fontId="10" fillId="0" borderId="5" xfId="0" applyFont="1" applyBorder="1" applyAlignment="1"/>
    <xf numFmtId="0" fontId="10" fillId="0" borderId="0" xfId="0" applyFont="1" applyBorder="1" applyAlignment="1"/>
    <xf numFmtId="43" fontId="10" fillId="0" borderId="6" xfId="0" applyNumberFormat="1" applyFont="1" applyBorder="1" applyAlignment="1"/>
    <xf numFmtId="0" fontId="10" fillId="0" borderId="6" xfId="0" applyFont="1" applyBorder="1" applyAlignment="1"/>
    <xf numFmtId="0" fontId="10" fillId="0" borderId="15" xfId="0" applyFont="1" applyBorder="1" applyAlignment="1"/>
    <xf numFmtId="0" fontId="10" fillId="0" borderId="16" xfId="0" applyFont="1" applyBorder="1" applyAlignment="1"/>
    <xf numFmtId="0" fontId="11" fillId="0" borderId="17" xfId="0" applyFont="1" applyBorder="1" applyAlignment="1">
      <alignment horizontal="center" vertical="center" readingOrder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118302</xdr:colOff>
      <xdr:row>65</xdr:row>
      <xdr:rowOff>84237</xdr:rowOff>
    </xdr:from>
    <xdr:to>
      <xdr:col>1</xdr:col>
      <xdr:colOff>4721516</xdr:colOff>
      <xdr:row>69</xdr:row>
      <xdr:rowOff>213464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18302" y="16581537"/>
          <a:ext cx="5212814" cy="104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rtl="0" eaLnBrk="1" fontAlgn="auto" latinLnBrk="0" hangingPunct="1"/>
          <a:r>
            <a:rPr lang="pt-BR" sz="1300" b="1" i="0" baseline="0">
              <a:effectLst/>
              <a:latin typeface="Arial" pitchFamily="34" charset="0"/>
              <a:ea typeface="+mn-ea"/>
              <a:cs typeface="Arial" pitchFamily="34" charset="0"/>
            </a:rPr>
            <a:t>                      CLEBERSON ANTÔNIO SÁVIO GOMES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Arial" pitchFamily="34" charset="0"/>
              <a:ea typeface="+mn-ea"/>
              <a:cs typeface="Arial" pitchFamily="34" charset="0"/>
            </a:rPr>
            <a:t>Diretor Presidente Interino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5380057</xdr:colOff>
      <xdr:row>69</xdr:row>
      <xdr:rowOff>177754</xdr:rowOff>
    </xdr:from>
    <xdr:to>
      <xdr:col>3</xdr:col>
      <xdr:colOff>625766</xdr:colOff>
      <xdr:row>73</xdr:row>
      <xdr:rowOff>67083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5989657" y="17589454"/>
          <a:ext cx="3599134" cy="813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Contador - CRC/MT 014402/O-1</a:t>
          </a:r>
        </a:p>
      </xdr:txBody>
    </xdr:sp>
    <xdr:clientData/>
  </xdr:twoCellAnchor>
  <xdr:twoCellAnchor editAs="oneCell">
    <xdr:from>
      <xdr:col>2</xdr:col>
      <xdr:colOff>1843145</xdr:colOff>
      <xdr:row>65</xdr:row>
      <xdr:rowOff>33396</xdr:rowOff>
    </xdr:from>
    <xdr:to>
      <xdr:col>3</xdr:col>
      <xdr:colOff>2664567</xdr:colOff>
      <xdr:row>71</xdr:row>
      <xdr:rowOff>21604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8034395" y="16530696"/>
          <a:ext cx="3593197" cy="13598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Arial" pitchFamily="34" charset="0"/>
              <a:ea typeface="+mn-ea"/>
              <a:cs typeface="Arial" pitchFamily="34" charset="0"/>
            </a:rPr>
            <a:t>CIRANO SOARES DE CAMPOS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Arial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1001980</xdr:colOff>
      <xdr:row>68</xdr:row>
      <xdr:rowOff>24740</xdr:rowOff>
    </xdr:from>
    <xdr:to>
      <xdr:col>2</xdr:col>
      <xdr:colOff>299851</xdr:colOff>
      <xdr:row>75</xdr:row>
      <xdr:rowOff>15834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11580" y="17207840"/>
          <a:ext cx="4879521" cy="1600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Arial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Arial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Arial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98962</xdr:colOff>
      <xdr:row>1</xdr:row>
      <xdr:rowOff>235035</xdr:rowOff>
    </xdr:from>
    <xdr:to>
      <xdr:col>3</xdr:col>
      <xdr:colOff>2572989</xdr:colOff>
      <xdr:row>6</xdr:row>
      <xdr:rowOff>45749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562" y="473160"/>
          <a:ext cx="10827452" cy="11442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O%20PATRIMONIAL%20-%202021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PATRIMONIAL 2022"/>
      <sheetName val="DMPL 2021-2022"/>
      <sheetName val="DRE 2021-2022"/>
      <sheetName val="DFC 2021-2022"/>
      <sheetName val="BAL. PATRIMONIAL 2020 COMPENS"/>
      <sheetName val="CALCULO CSLL IRPJ"/>
    </sheetNames>
    <sheetDataSet>
      <sheetData sheetId="0">
        <row r="54">
          <cell r="F54">
            <v>59492772.710000001</v>
          </cell>
        </row>
      </sheetData>
      <sheetData sheetId="1">
        <row r="18">
          <cell r="F18">
            <v>5388089.8600000003</v>
          </cell>
        </row>
        <row r="19">
          <cell r="F19">
            <v>-6591031.3099999996</v>
          </cell>
        </row>
      </sheetData>
      <sheetData sheetId="2">
        <row r="46">
          <cell r="C46">
            <v>-3271996.2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3"/>
  <sheetViews>
    <sheetView showGridLines="0" tabSelected="1" zoomScale="77" zoomScaleNormal="77" workbookViewId="0">
      <selection activeCell="D23" sqref="D23"/>
    </sheetView>
  </sheetViews>
  <sheetFormatPr defaultColWidth="9.140625" defaultRowHeight="18" x14ac:dyDescent="0.2"/>
  <cols>
    <col min="1" max="1" width="9.140625" style="1"/>
    <col min="2" max="2" width="83.7109375" style="1" customWidth="1"/>
    <col min="3" max="3" width="41.5703125" style="2" customWidth="1"/>
    <col min="4" max="4" width="41.5703125" style="3" customWidth="1"/>
    <col min="5" max="5" width="40.7109375" style="4" customWidth="1"/>
    <col min="6" max="7" width="41.5703125" style="4" customWidth="1"/>
    <col min="8" max="8" width="28.140625" style="1" customWidth="1"/>
    <col min="9" max="9" width="19.5703125" style="1" bestFit="1" customWidth="1"/>
    <col min="10" max="10" width="14.7109375" style="5" bestFit="1" customWidth="1"/>
    <col min="11" max="12" width="9.140625" style="1"/>
    <col min="13" max="13" width="21.28515625" style="6" customWidth="1"/>
    <col min="14" max="16384" width="9.140625" style="1"/>
  </cols>
  <sheetData>
    <row r="1" spans="2:20" ht="18.75" thickBot="1" x14ac:dyDescent="0.25"/>
    <row r="2" spans="2:20" ht="21" customHeight="1" x14ac:dyDescent="0.2">
      <c r="B2" s="7"/>
      <c r="C2" s="8"/>
      <c r="D2" s="9"/>
      <c r="E2" s="10"/>
      <c r="F2" s="10"/>
      <c r="G2" s="10"/>
      <c r="H2" s="11"/>
    </row>
    <row r="3" spans="2:20" ht="21" customHeight="1" x14ac:dyDescent="0.2">
      <c r="B3" s="12"/>
      <c r="C3" s="13"/>
      <c r="D3" s="14"/>
      <c r="E3" s="10"/>
      <c r="F3" s="10"/>
      <c r="G3" s="10"/>
      <c r="H3" s="15"/>
    </row>
    <row r="4" spans="2:20" ht="21" customHeight="1" x14ac:dyDescent="0.2">
      <c r="B4" s="16"/>
      <c r="C4" s="17"/>
      <c r="D4" s="18"/>
      <c r="E4" s="19"/>
      <c r="F4" s="19"/>
      <c r="G4" s="19"/>
      <c r="H4" s="19"/>
      <c r="I4" s="19"/>
    </row>
    <row r="5" spans="2:20" ht="21" customHeight="1" x14ac:dyDescent="0.2">
      <c r="B5" s="20"/>
      <c r="C5" s="21"/>
      <c r="D5" s="22"/>
      <c r="E5" s="23"/>
      <c r="F5" s="23"/>
      <c r="G5" s="23"/>
      <c r="H5" s="15"/>
    </row>
    <row r="6" spans="2:20" ht="21" customHeight="1" x14ac:dyDescent="0.2">
      <c r="B6" s="20"/>
      <c r="C6" s="21"/>
      <c r="D6" s="22"/>
      <c r="E6" s="23"/>
      <c r="F6" s="23"/>
      <c r="G6" s="23"/>
      <c r="H6" s="15"/>
    </row>
    <row r="7" spans="2:20" ht="21" customHeight="1" x14ac:dyDescent="0.2">
      <c r="B7" s="24"/>
      <c r="C7" s="25"/>
      <c r="D7" s="26"/>
      <c r="E7" s="27"/>
      <c r="F7" s="27"/>
      <c r="G7" s="27"/>
      <c r="H7" s="28"/>
      <c r="M7" s="6" t="s">
        <v>0</v>
      </c>
    </row>
    <row r="8" spans="2:20" ht="21" customHeight="1" x14ac:dyDescent="0.2">
      <c r="B8" s="29" t="s">
        <v>1</v>
      </c>
      <c r="C8" s="30"/>
      <c r="D8" s="31"/>
      <c r="E8" s="27"/>
      <c r="F8" s="27"/>
      <c r="G8" s="27"/>
      <c r="H8" s="28"/>
      <c r="M8" s="6" t="s">
        <v>0</v>
      </c>
    </row>
    <row r="9" spans="2:20" ht="21" customHeight="1" x14ac:dyDescent="0.2">
      <c r="B9" s="29" t="s">
        <v>2</v>
      </c>
      <c r="C9" s="30"/>
      <c r="D9" s="31"/>
      <c r="E9" s="27"/>
      <c r="F9" s="27"/>
      <c r="G9" s="27"/>
      <c r="H9" s="28"/>
    </row>
    <row r="10" spans="2:20" ht="21" customHeight="1" thickBot="1" x14ac:dyDescent="0.25">
      <c r="B10" s="32"/>
      <c r="C10" s="33"/>
      <c r="D10" s="34"/>
      <c r="E10" s="35"/>
      <c r="F10" s="35"/>
      <c r="G10" s="35"/>
      <c r="H10" s="28"/>
      <c r="M10" s="6" t="s">
        <v>3</v>
      </c>
    </row>
    <row r="11" spans="2:20" s="40" customFormat="1" ht="21" customHeight="1" thickBot="1" x14ac:dyDescent="0.25">
      <c r="B11" s="36" t="s">
        <v>4</v>
      </c>
      <c r="C11" s="37"/>
      <c r="D11" s="38"/>
      <c r="E11" s="39"/>
      <c r="F11" s="39"/>
      <c r="G11" s="39"/>
      <c r="J11" s="27"/>
      <c r="M11" s="41" t="s">
        <v>0</v>
      </c>
    </row>
    <row r="12" spans="2:20" s="40" customFormat="1" ht="21" customHeight="1" x14ac:dyDescent="0.2">
      <c r="B12" s="42" t="s">
        <v>5</v>
      </c>
      <c r="C12" s="43">
        <v>2022</v>
      </c>
      <c r="D12" s="44">
        <v>2021</v>
      </c>
      <c r="E12" s="41"/>
      <c r="F12" s="45"/>
      <c r="G12" s="45"/>
      <c r="H12" s="46"/>
      <c r="J12" s="27"/>
      <c r="M12" s="41" t="s">
        <v>0</v>
      </c>
    </row>
    <row r="13" spans="2:20" s="40" customFormat="1" ht="21" customHeight="1" thickBot="1" x14ac:dyDescent="0.25">
      <c r="B13" s="47"/>
      <c r="C13" s="48" t="s">
        <v>6</v>
      </c>
      <c r="D13" s="48" t="s">
        <v>6</v>
      </c>
      <c r="E13" s="41"/>
      <c r="F13" s="45"/>
      <c r="G13" s="45"/>
      <c r="H13" s="46"/>
      <c r="J13" s="27"/>
      <c r="M13" s="41" t="s">
        <v>0</v>
      </c>
    </row>
    <row r="14" spans="2:20" s="40" customFormat="1" ht="21" customHeight="1" x14ac:dyDescent="0.2">
      <c r="B14" s="49"/>
      <c r="C14" s="50"/>
      <c r="D14" s="50"/>
      <c r="E14" s="41"/>
      <c r="F14" s="51"/>
      <c r="G14" s="51"/>
      <c r="H14" s="41"/>
      <c r="J14" s="27"/>
      <c r="M14" s="41"/>
      <c r="T14" s="52"/>
    </row>
    <row r="15" spans="2:20" s="52" customFormat="1" ht="21" customHeight="1" x14ac:dyDescent="0.2">
      <c r="B15" s="53" t="s">
        <v>7</v>
      </c>
      <c r="C15" s="54">
        <f>C16</f>
        <v>71420139.890000001</v>
      </c>
      <c r="D15" s="54">
        <f>D16</f>
        <v>72936680.409999996</v>
      </c>
      <c r="F15" s="55"/>
      <c r="G15" s="55"/>
      <c r="H15" s="56">
        <f>D15+D20</f>
        <v>71419254.780000001</v>
      </c>
      <c r="I15" s="57">
        <f>C15+C20</f>
        <v>66066643.789999999</v>
      </c>
      <c r="J15" s="27"/>
      <c r="M15" s="58"/>
    </row>
    <row r="16" spans="2:20" s="40" customFormat="1" ht="21" customHeight="1" x14ac:dyDescent="0.2">
      <c r="B16" s="59" t="s">
        <v>8</v>
      </c>
      <c r="C16" s="60">
        <v>71420139.890000001</v>
      </c>
      <c r="D16" s="60">
        <v>72936680.409999996</v>
      </c>
      <c r="E16" s="41"/>
      <c r="F16" s="61"/>
      <c r="G16" s="61"/>
      <c r="H16" s="62"/>
      <c r="J16" s="27">
        <v>1</v>
      </c>
      <c r="M16" s="41"/>
    </row>
    <row r="17" spans="2:13" s="40" customFormat="1" ht="21" customHeight="1" x14ac:dyDescent="0.2">
      <c r="B17" s="63"/>
      <c r="C17" s="60"/>
      <c r="D17" s="60"/>
      <c r="E17" s="41"/>
      <c r="F17" s="61"/>
      <c r="G17" s="61"/>
      <c r="H17" s="62"/>
      <c r="J17" s="27"/>
      <c r="M17" s="41"/>
    </row>
    <row r="18" spans="2:13" s="40" customFormat="1" ht="21" customHeight="1" x14ac:dyDescent="0.2">
      <c r="B18" s="53" t="s">
        <v>9</v>
      </c>
      <c r="C18" s="64">
        <f>SUM(C19:C20)</f>
        <v>-10376325.449999999</v>
      </c>
      <c r="D18" s="64">
        <f>SUM(D19:D20)</f>
        <v>-6066065.1600000001</v>
      </c>
      <c r="E18" s="41"/>
      <c r="F18" s="65"/>
      <c r="G18" s="65"/>
      <c r="H18" s="66"/>
      <c r="J18" s="27"/>
      <c r="M18" s="41"/>
    </row>
    <row r="19" spans="2:13" s="40" customFormat="1" ht="21" customHeight="1" x14ac:dyDescent="0.2">
      <c r="B19" s="59" t="s">
        <v>10</v>
      </c>
      <c r="C19" s="60">
        <f>-894096.19-4096774.86-31958.3</f>
        <v>-5022829.3499999996</v>
      </c>
      <c r="D19" s="60">
        <f>-740569.8-3410936.68-397133.05</f>
        <v>-4548639.53</v>
      </c>
      <c r="E19" s="41"/>
      <c r="F19" s="61"/>
      <c r="G19" s="61"/>
      <c r="H19" s="62"/>
      <c r="J19" s="27" t="s">
        <v>11</v>
      </c>
      <c r="M19" s="41"/>
    </row>
    <row r="20" spans="2:13" s="40" customFormat="1" ht="21" customHeight="1" x14ac:dyDescent="0.2">
      <c r="B20" s="59" t="s">
        <v>12</v>
      </c>
      <c r="C20" s="60">
        <v>-5353496.0999999996</v>
      </c>
      <c r="D20" s="60">
        <f>-1517425.99+0.36</f>
        <v>-1517425.63</v>
      </c>
      <c r="E20" s="41"/>
      <c r="F20" s="61"/>
      <c r="G20" s="61"/>
      <c r="H20" s="62"/>
      <c r="J20" s="27" t="s">
        <v>13</v>
      </c>
      <c r="M20" s="41"/>
    </row>
    <row r="21" spans="2:13" s="40" customFormat="1" ht="12" customHeight="1" x14ac:dyDescent="0.2">
      <c r="B21" s="63"/>
      <c r="C21" s="60"/>
      <c r="D21" s="60"/>
      <c r="E21" s="41"/>
      <c r="F21" s="61"/>
      <c r="G21" s="61"/>
      <c r="H21" s="67"/>
      <c r="J21" s="27"/>
      <c r="M21" s="41"/>
    </row>
    <row r="22" spans="2:13" s="40" customFormat="1" ht="21" customHeight="1" x14ac:dyDescent="0.2">
      <c r="B22" s="53" t="s">
        <v>14</v>
      </c>
      <c r="C22" s="64">
        <f>C15+C18</f>
        <v>61043814.439999998</v>
      </c>
      <c r="D22" s="64">
        <f>D15+D18</f>
        <v>66870615.25</v>
      </c>
      <c r="F22" s="65"/>
      <c r="G22" s="65"/>
      <c r="H22" s="68"/>
      <c r="J22" s="27">
        <v>7</v>
      </c>
      <c r="M22" s="41"/>
    </row>
    <row r="23" spans="2:13" s="40" customFormat="1" ht="21" customHeight="1" x14ac:dyDescent="0.2">
      <c r="B23" s="53"/>
      <c r="C23" s="64"/>
      <c r="D23" s="64"/>
      <c r="F23" s="65"/>
      <c r="G23" s="65"/>
      <c r="H23" s="68"/>
      <c r="J23" s="27"/>
      <c r="M23" s="41"/>
    </row>
    <row r="24" spans="2:13" s="40" customFormat="1" ht="21" customHeight="1" x14ac:dyDescent="0.2">
      <c r="B24" s="53" t="s">
        <v>15</v>
      </c>
      <c r="C24" s="64">
        <f>SUM(C25:C33)</f>
        <v>-94195848.249999985</v>
      </c>
      <c r="D24" s="64">
        <f>SUM(D25:D33)</f>
        <v>-82870550.760000005</v>
      </c>
      <c r="F24" s="65"/>
      <c r="G24" s="65"/>
      <c r="H24" s="68"/>
      <c r="J24" s="27"/>
      <c r="M24" s="41"/>
    </row>
    <row r="25" spans="2:13" s="40" customFormat="1" ht="21" customHeight="1" x14ac:dyDescent="0.2">
      <c r="B25" s="59" t="s">
        <v>16</v>
      </c>
      <c r="C25" s="60">
        <v>-47341667.270000003</v>
      </c>
      <c r="D25" s="60">
        <v>-35609326.420000002</v>
      </c>
      <c r="E25" s="69"/>
      <c r="F25" s="61"/>
      <c r="G25" s="61"/>
      <c r="H25" s="67"/>
      <c r="I25" s="70"/>
      <c r="J25" s="71"/>
      <c r="M25" s="41"/>
    </row>
    <row r="26" spans="2:13" s="40" customFormat="1" ht="21" customHeight="1" x14ac:dyDescent="0.2">
      <c r="B26" s="59" t="s">
        <v>17</v>
      </c>
      <c r="C26" s="60">
        <v>-15714812.33</v>
      </c>
      <c r="D26" s="60">
        <v>-16298785.43</v>
      </c>
      <c r="E26" s="61"/>
      <c r="F26" s="61"/>
      <c r="G26" s="61"/>
      <c r="H26" s="67"/>
      <c r="I26" s="70"/>
      <c r="J26" s="71"/>
      <c r="M26" s="41"/>
    </row>
    <row r="27" spans="2:13" s="40" customFormat="1" ht="21" customHeight="1" x14ac:dyDescent="0.2">
      <c r="B27" s="59" t="s">
        <v>18</v>
      </c>
      <c r="C27" s="60">
        <f>-6127741.97-3182352.84</f>
        <v>-9310094.8099999987</v>
      </c>
      <c r="D27" s="60">
        <f>-8775544.12-133350.29</f>
        <v>-8908894.4099999983</v>
      </c>
      <c r="E27" s="41"/>
      <c r="F27" s="61"/>
      <c r="G27" s="61"/>
      <c r="H27" s="67"/>
      <c r="I27" s="70"/>
      <c r="J27" s="71"/>
      <c r="M27" s="41"/>
    </row>
    <row r="28" spans="2:13" s="40" customFormat="1" ht="21" customHeight="1" x14ac:dyDescent="0.2">
      <c r="B28" s="59" t="s">
        <v>19</v>
      </c>
      <c r="C28" s="60">
        <v>-1738706.32</v>
      </c>
      <c r="D28" s="60">
        <v>-1293213.07</v>
      </c>
      <c r="E28" s="41"/>
      <c r="F28" s="61"/>
      <c r="G28" s="61"/>
      <c r="H28" s="67"/>
      <c r="I28" s="70"/>
      <c r="J28" s="71"/>
      <c r="M28" s="41"/>
    </row>
    <row r="29" spans="2:13" s="40" customFormat="1" ht="21" customHeight="1" x14ac:dyDescent="0.2">
      <c r="B29" s="59" t="s">
        <v>20</v>
      </c>
      <c r="C29" s="60">
        <f>-528449.17-57686.28</f>
        <v>-586135.45000000007</v>
      </c>
      <c r="D29" s="60">
        <v>-224427.25</v>
      </c>
      <c r="E29" s="41"/>
      <c r="F29" s="61"/>
      <c r="G29" s="61"/>
      <c r="H29" s="67"/>
      <c r="I29" s="70"/>
      <c r="J29" s="71"/>
      <c r="M29" s="41"/>
    </row>
    <row r="30" spans="2:13" s="40" customFormat="1" ht="21" customHeight="1" x14ac:dyDescent="0.2">
      <c r="B30" s="59" t="s">
        <v>21</v>
      </c>
      <c r="C30" s="60">
        <f>-2524513.76-14342691.42-7500-10640-37021.18</f>
        <v>-16922366.359999999</v>
      </c>
      <c r="D30" s="60">
        <f>-9376753.66-3000-9308447.15</f>
        <v>-18688200.810000002</v>
      </c>
      <c r="E30" s="41"/>
      <c r="F30" s="61"/>
      <c r="G30" s="61"/>
      <c r="H30" s="67"/>
      <c r="I30" s="70"/>
      <c r="J30" s="71"/>
      <c r="M30" s="41"/>
    </row>
    <row r="31" spans="2:13" s="40" customFormat="1" ht="21" customHeight="1" x14ac:dyDescent="0.2">
      <c r="B31" s="59" t="s">
        <v>22</v>
      </c>
      <c r="C31" s="60">
        <v>0</v>
      </c>
      <c r="D31" s="60">
        <v>-8761.98</v>
      </c>
      <c r="E31" s="41"/>
      <c r="F31" s="61"/>
      <c r="G31" s="61"/>
      <c r="H31" s="67"/>
      <c r="I31" s="70"/>
      <c r="J31" s="71"/>
      <c r="M31" s="41"/>
    </row>
    <row r="32" spans="2:13" s="40" customFormat="1" ht="21" customHeight="1" x14ac:dyDescent="0.2">
      <c r="B32" s="59" t="s">
        <v>23</v>
      </c>
      <c r="C32" s="60">
        <f>-401126.3</f>
        <v>-401126.3</v>
      </c>
      <c r="D32" s="60">
        <v>-1458442.48</v>
      </c>
      <c r="E32" s="41"/>
      <c r="F32" s="61"/>
      <c r="G32" s="61"/>
      <c r="H32" s="67"/>
      <c r="I32" s="70"/>
      <c r="J32" s="71"/>
      <c r="M32" s="41"/>
    </row>
    <row r="33" spans="2:13" s="40" customFormat="1" ht="21" customHeight="1" x14ac:dyDescent="0.2">
      <c r="B33" s="59" t="s">
        <v>24</v>
      </c>
      <c r="C33" s="60">
        <f>-1524797.09-656142.32</f>
        <v>-2180939.41</v>
      </c>
      <c r="D33" s="60">
        <f>-86795.3-293703.61</f>
        <v>-380498.91</v>
      </c>
      <c r="E33" s="41">
        <f>3288631.88-1549925.56</f>
        <v>1738706.3199999998</v>
      </c>
      <c r="F33" s="61"/>
      <c r="G33" s="61"/>
      <c r="H33" s="67"/>
      <c r="I33" s="70"/>
      <c r="J33" s="71"/>
      <c r="M33" s="41"/>
    </row>
    <row r="34" spans="2:13" s="40" customFormat="1" ht="13.5" customHeight="1" x14ac:dyDescent="0.2">
      <c r="B34" s="63"/>
      <c r="C34" s="60"/>
      <c r="D34" s="60"/>
      <c r="E34" s="41"/>
      <c r="F34" s="61"/>
      <c r="G34" s="61"/>
      <c r="H34" s="72"/>
      <c r="J34" s="27"/>
      <c r="M34" s="41"/>
    </row>
    <row r="35" spans="2:13" s="40" customFormat="1" ht="21" customHeight="1" x14ac:dyDescent="0.2">
      <c r="B35" s="53" t="s">
        <v>25</v>
      </c>
      <c r="C35" s="64">
        <f>C24+C22</f>
        <v>-33152033.809999987</v>
      </c>
      <c r="D35" s="64">
        <f>D24+D22</f>
        <v>-15999935.510000005</v>
      </c>
      <c r="E35" s="70">
        <f>13506013.79-7378271.82</f>
        <v>6127741.9699999988</v>
      </c>
      <c r="F35" s="65"/>
      <c r="G35" s="65"/>
      <c r="H35" s="68"/>
      <c r="J35" s="27"/>
      <c r="M35" s="41"/>
    </row>
    <row r="36" spans="2:13" s="40" customFormat="1" ht="11.25" customHeight="1" x14ac:dyDescent="0.2">
      <c r="B36" s="73" t="s">
        <v>0</v>
      </c>
      <c r="C36" s="64"/>
      <c r="D36" s="64"/>
      <c r="E36" s="70"/>
      <c r="F36" s="65"/>
      <c r="G36" s="65"/>
      <c r="H36" s="68"/>
      <c r="J36" s="27"/>
      <c r="M36" s="41"/>
    </row>
    <row r="37" spans="2:13" s="40" customFormat="1" ht="21" customHeight="1" x14ac:dyDescent="0.2">
      <c r="B37" s="53" t="s">
        <v>26</v>
      </c>
      <c r="C37" s="64">
        <f>SUM(C38:C47)</f>
        <v>-49184993.920000002</v>
      </c>
      <c r="D37" s="64">
        <f>SUM(D38:D47)</f>
        <v>-41169512.170000002</v>
      </c>
      <c r="E37" s="41">
        <f>31008692.18/221</f>
        <v>140310.82434389141</v>
      </c>
      <c r="F37" s="65"/>
      <c r="G37" s="65"/>
      <c r="H37" s="68"/>
      <c r="J37" s="27"/>
      <c r="M37" s="41"/>
    </row>
    <row r="38" spans="2:13" s="40" customFormat="1" ht="21" customHeight="1" x14ac:dyDescent="0.2">
      <c r="B38" s="59" t="s">
        <v>16</v>
      </c>
      <c r="C38" s="60">
        <f>-19971590.16-69458.35+18533.3</f>
        <v>-20022515.210000001</v>
      </c>
      <c r="D38" s="60">
        <v>-16123082.35</v>
      </c>
      <c r="E38" s="41">
        <f>E37*109</f>
        <v>15293879.853484163</v>
      </c>
      <c r="F38" s="61"/>
      <c r="G38" s="61"/>
      <c r="H38" s="67"/>
      <c r="I38" s="70"/>
      <c r="J38" s="27"/>
      <c r="M38" s="41"/>
    </row>
    <row r="39" spans="2:13" s="40" customFormat="1" ht="21" customHeight="1" x14ac:dyDescent="0.2">
      <c r="B39" s="59" t="s">
        <v>17</v>
      </c>
      <c r="C39" s="60">
        <v>-15293879.85</v>
      </c>
      <c r="D39" s="60">
        <v>-15862210.82</v>
      </c>
      <c r="E39" s="41">
        <f>E37*112</f>
        <v>15714812.326515839</v>
      </c>
      <c r="F39" s="61"/>
      <c r="G39" s="61"/>
      <c r="H39" s="67"/>
      <c r="I39" s="70"/>
      <c r="J39" s="27"/>
      <c r="M39" s="41"/>
    </row>
    <row r="40" spans="2:13" s="40" customFormat="1" ht="21" customHeight="1" x14ac:dyDescent="0.2">
      <c r="B40" s="59" t="s">
        <v>18</v>
      </c>
      <c r="C40" s="60">
        <v>-4195918.9800000004</v>
      </c>
      <c r="D40" s="60">
        <v>-2906586.08</v>
      </c>
      <c r="E40" s="41"/>
      <c r="F40" s="61"/>
      <c r="G40" s="61"/>
      <c r="H40" s="67"/>
      <c r="I40" s="70"/>
      <c r="J40" s="27"/>
      <c r="M40" s="41"/>
    </row>
    <row r="41" spans="2:13" s="40" customFormat="1" ht="21" customHeight="1" x14ac:dyDescent="0.2">
      <c r="B41" s="59" t="s">
        <v>27</v>
      </c>
      <c r="C41" s="60">
        <v>-218286.22</v>
      </c>
      <c r="D41" s="60">
        <v>-361835.78</v>
      </c>
      <c r="E41" s="41"/>
      <c r="F41" s="61"/>
      <c r="G41" s="61"/>
      <c r="H41" s="67"/>
      <c r="I41" s="70"/>
      <c r="J41" s="27"/>
      <c r="M41" s="41"/>
    </row>
    <row r="42" spans="2:13" s="40" customFormat="1" ht="21" customHeight="1" x14ac:dyDescent="0.2">
      <c r="B42" s="59" t="s">
        <v>28</v>
      </c>
      <c r="C42" s="60">
        <v>-133809.79999999999</v>
      </c>
      <c r="D42" s="60">
        <v>-37330</v>
      </c>
      <c r="E42" s="41"/>
      <c r="F42" s="61"/>
      <c r="G42" s="61"/>
      <c r="H42" s="67"/>
      <c r="I42" s="70"/>
      <c r="J42" s="27"/>
      <c r="M42" s="41"/>
    </row>
    <row r="43" spans="2:13" s="40" customFormat="1" ht="21" customHeight="1" x14ac:dyDescent="0.2">
      <c r="B43" s="59" t="s">
        <v>19</v>
      </c>
      <c r="C43" s="60">
        <f>-1549925.56+265541.38</f>
        <v>-1284384.1800000002</v>
      </c>
      <c r="D43" s="60">
        <v>-1131998.1599999999</v>
      </c>
      <c r="E43" s="41"/>
      <c r="F43" s="61"/>
      <c r="G43" s="61"/>
      <c r="H43" s="67"/>
      <c r="I43" s="70"/>
      <c r="J43" s="27"/>
      <c r="M43" s="41"/>
    </row>
    <row r="44" spans="2:13" s="40" customFormat="1" ht="21" customHeight="1" x14ac:dyDescent="0.2">
      <c r="B44" s="59" t="s">
        <v>29</v>
      </c>
      <c r="C44" s="60">
        <v>-1216997.5</v>
      </c>
      <c r="D44" s="60">
        <v>-568424.80000000005</v>
      </c>
      <c r="E44" s="41"/>
      <c r="F44" s="61"/>
      <c r="G44" s="61"/>
      <c r="H44" s="67"/>
      <c r="J44" s="27"/>
      <c r="M44" s="41"/>
    </row>
    <row r="45" spans="2:13" s="40" customFormat="1" ht="21" customHeight="1" x14ac:dyDescent="0.2">
      <c r="B45" s="59" t="s">
        <v>30</v>
      </c>
      <c r="C45" s="60">
        <v>-23110.41</v>
      </c>
      <c r="D45" s="60">
        <v>-31713.56</v>
      </c>
      <c r="E45" s="41"/>
      <c r="F45" s="61"/>
      <c r="G45" s="61"/>
      <c r="H45" s="67"/>
      <c r="J45" s="27"/>
      <c r="M45" s="41"/>
    </row>
    <row r="46" spans="2:13" s="40" customFormat="1" ht="21" customHeight="1" x14ac:dyDescent="0.2">
      <c r="B46" s="59" t="s">
        <v>31</v>
      </c>
      <c r="C46" s="60">
        <v>-3271996.2</v>
      </c>
      <c r="D46" s="60">
        <v>-1490636.31</v>
      </c>
      <c r="E46" s="41"/>
      <c r="F46" s="61"/>
      <c r="G46" s="61"/>
      <c r="H46" s="67"/>
      <c r="J46" s="27"/>
      <c r="M46" s="41"/>
    </row>
    <row r="47" spans="2:13" s="40" customFormat="1" ht="21" customHeight="1" x14ac:dyDescent="0.2">
      <c r="B47" s="59" t="s">
        <v>32</v>
      </c>
      <c r="C47" s="60">
        <f>-1108283.28-175.1-68945.8-52891.28-90675-122880.02-899.28-89110.4-1276.7-203988.39-19750-3000.67-1168698.51-49078.52-343064.23-33052.83-199.84-7536-4468.23-23491.8-5612.67-1200-2100-15635.02-850-107232</f>
        <v>-3524095.5699999994</v>
      </c>
      <c r="D47" s="60">
        <f>-107820.79-27338.18-19709.73-375-72840.96-19414-300-11060-49588.05-193328-390.55-344.25-32542.34-26079.42-1201.78-1199.04-59084.86-8672.55-1976.22-362804.8-1028709.35-621146.6-9767.84</f>
        <v>-2655694.31</v>
      </c>
      <c r="E47" s="41"/>
      <c r="F47" s="61"/>
      <c r="G47" s="61"/>
      <c r="H47" s="67"/>
      <c r="I47" s="70" t="e">
        <f>D47+#REF!+D58+D57</f>
        <v>#REF!</v>
      </c>
      <c r="J47" s="27"/>
      <c r="M47" s="41"/>
    </row>
    <row r="48" spans="2:13" s="40" customFormat="1" ht="12" customHeight="1" x14ac:dyDescent="0.2">
      <c r="B48" s="63"/>
      <c r="C48" s="60"/>
      <c r="D48" s="60"/>
      <c r="E48" s="41"/>
      <c r="F48" s="61"/>
      <c r="G48" s="61"/>
      <c r="H48" s="74"/>
      <c r="J48" s="27"/>
      <c r="M48" s="41"/>
    </row>
    <row r="49" spans="2:13" s="40" customFormat="1" ht="21" customHeight="1" x14ac:dyDescent="0.2">
      <c r="B49" s="53" t="s">
        <v>33</v>
      </c>
      <c r="C49" s="64">
        <f>SUM(C50:C54)</f>
        <v>75387875.5</v>
      </c>
      <c r="D49" s="64">
        <f>SUM(D50:D54)</f>
        <v>69553088.760000005</v>
      </c>
      <c r="E49" s="41"/>
      <c r="F49" s="75"/>
      <c r="G49" s="75"/>
      <c r="H49" s="76"/>
      <c r="J49" s="27"/>
      <c r="M49" s="41"/>
    </row>
    <row r="50" spans="2:13" s="40" customFormat="1" ht="21" customHeight="1" x14ac:dyDescent="0.2">
      <c r="B50" s="59" t="s">
        <v>34</v>
      </c>
      <c r="C50" s="60">
        <v>65329795.159999996</v>
      </c>
      <c r="D50" s="60">
        <f>54529217.16-D51</f>
        <v>41079217.159999996</v>
      </c>
      <c r="E50" s="41"/>
      <c r="F50" s="77"/>
      <c r="G50" s="77"/>
      <c r="H50" s="78"/>
      <c r="I50" s="70"/>
      <c r="J50" s="27"/>
      <c r="M50" s="41"/>
    </row>
    <row r="51" spans="2:13" s="40" customFormat="1" ht="21" customHeight="1" x14ac:dyDescent="0.2">
      <c r="B51" s="59" t="s">
        <v>35</v>
      </c>
      <c r="C51" s="60">
        <v>0</v>
      </c>
      <c r="D51" s="60">
        <v>13450000</v>
      </c>
      <c r="E51" s="41"/>
      <c r="F51" s="77"/>
      <c r="G51" s="77"/>
      <c r="H51" s="78"/>
      <c r="I51" s="70"/>
      <c r="J51" s="27"/>
      <c r="M51" s="41"/>
    </row>
    <row r="52" spans="2:13" s="40" customFormat="1" ht="21" customHeight="1" x14ac:dyDescent="0.2">
      <c r="B52" s="59" t="s">
        <v>36</v>
      </c>
      <c r="C52" s="60">
        <v>10058080.34</v>
      </c>
      <c r="D52" s="60">
        <v>9109255.0600000005</v>
      </c>
      <c r="E52" s="41"/>
      <c r="F52" s="61"/>
      <c r="G52" s="61"/>
      <c r="H52" s="74"/>
      <c r="J52" s="27"/>
      <c r="M52" s="41"/>
    </row>
    <row r="53" spans="2:13" s="40" customFormat="1" ht="21" customHeight="1" x14ac:dyDescent="0.2">
      <c r="B53" s="59" t="s">
        <v>37</v>
      </c>
      <c r="C53" s="60">
        <v>0</v>
      </c>
      <c r="D53" s="60">
        <v>5799621.6100000003</v>
      </c>
      <c r="E53" s="41"/>
      <c r="F53" s="61"/>
      <c r="G53" s="61"/>
      <c r="H53" s="74"/>
      <c r="J53" s="27"/>
      <c r="M53" s="41"/>
    </row>
    <row r="54" spans="2:13" s="40" customFormat="1" ht="21" customHeight="1" x14ac:dyDescent="0.2">
      <c r="B54" s="59" t="s">
        <v>38</v>
      </c>
      <c r="C54" s="60">
        <v>0</v>
      </c>
      <c r="D54" s="60">
        <v>114994.93</v>
      </c>
      <c r="E54" s="41"/>
      <c r="F54" s="61"/>
      <c r="G54" s="61"/>
      <c r="H54" s="74"/>
      <c r="J54" s="27"/>
      <c r="M54" s="41"/>
    </row>
    <row r="55" spans="2:13" s="40" customFormat="1" ht="13.5" customHeight="1" x14ac:dyDescent="0.2">
      <c r="B55" s="59"/>
      <c r="C55" s="60"/>
      <c r="D55" s="60"/>
      <c r="E55" s="41"/>
      <c r="F55" s="61"/>
      <c r="G55" s="61"/>
      <c r="H55" s="74"/>
      <c r="J55" s="27"/>
      <c r="M55" s="41"/>
    </row>
    <row r="56" spans="2:13" s="52" customFormat="1" ht="16.5" x14ac:dyDescent="0.2">
      <c r="B56" s="53" t="s">
        <v>39</v>
      </c>
      <c r="C56" s="64">
        <f>C35+C37+C49</f>
        <v>-6949152.2299999893</v>
      </c>
      <c r="D56" s="64">
        <f>D35+D37+D49</f>
        <v>12383641.079999998</v>
      </c>
      <c r="F56" s="65"/>
      <c r="G56" s="65"/>
      <c r="H56" s="66"/>
      <c r="J56" s="27"/>
      <c r="M56" s="58"/>
    </row>
    <row r="57" spans="2:13" s="40" customFormat="1" ht="12" customHeight="1" x14ac:dyDescent="0.2">
      <c r="B57" s="59"/>
      <c r="C57" s="60"/>
      <c r="D57" s="60"/>
      <c r="E57" s="41"/>
      <c r="F57" s="61"/>
      <c r="G57" s="61"/>
      <c r="H57" s="62"/>
      <c r="J57" s="27"/>
      <c r="M57" s="41"/>
    </row>
    <row r="58" spans="2:13" s="40" customFormat="1" ht="21" customHeight="1" x14ac:dyDescent="0.2">
      <c r="B58" s="59" t="s">
        <v>40</v>
      </c>
      <c r="C58" s="60">
        <v>-2233337.0299999998</v>
      </c>
      <c r="D58" s="60">
        <v>-578807.62</v>
      </c>
      <c r="E58" s="41"/>
      <c r="F58" s="61"/>
      <c r="G58" s="61"/>
      <c r="H58" s="62"/>
      <c r="J58" s="27"/>
      <c r="M58" s="41"/>
    </row>
    <row r="59" spans="2:13" s="40" customFormat="1" ht="21" customHeight="1" x14ac:dyDescent="0.2">
      <c r="B59" s="59" t="s">
        <v>41</v>
      </c>
      <c r="C59" s="60">
        <v>0</v>
      </c>
      <c r="D59" s="60">
        <v>0</v>
      </c>
      <c r="E59" s="41"/>
      <c r="F59" s="61"/>
      <c r="G59" s="61"/>
      <c r="H59" s="62"/>
      <c r="J59" s="27"/>
      <c r="M59" s="41"/>
    </row>
    <row r="60" spans="2:13" s="40" customFormat="1" ht="21" customHeight="1" x14ac:dyDescent="0.2">
      <c r="B60" s="59" t="s">
        <v>42</v>
      </c>
      <c r="C60" s="60">
        <f>0.01+2591457.94</f>
        <v>2591457.9499999997</v>
      </c>
      <c r="D60" s="60">
        <v>304658.90000000002</v>
      </c>
      <c r="E60" s="41"/>
      <c r="F60" s="61"/>
      <c r="G60" s="61"/>
      <c r="H60" s="62"/>
      <c r="J60" s="27"/>
      <c r="M60" s="41"/>
    </row>
    <row r="61" spans="2:13" s="40" customFormat="1" ht="13.5" customHeight="1" x14ac:dyDescent="0.2">
      <c r="B61" s="59"/>
      <c r="C61" s="60"/>
      <c r="D61" s="60"/>
      <c r="E61" s="41"/>
      <c r="F61" s="61"/>
      <c r="G61" s="61"/>
      <c r="H61" s="74"/>
      <c r="J61" s="27"/>
      <c r="M61" s="41"/>
    </row>
    <row r="62" spans="2:13" s="40" customFormat="1" ht="21" customHeight="1" x14ac:dyDescent="0.2">
      <c r="B62" s="53" t="s">
        <v>43</v>
      </c>
      <c r="C62" s="64">
        <f>C56+C58+C59+C60</f>
        <v>-6591031.3099999893</v>
      </c>
      <c r="D62" s="64">
        <f>D56+D58+D59+D60</f>
        <v>12109492.359999999</v>
      </c>
      <c r="F62" s="75"/>
      <c r="G62" s="75"/>
      <c r="H62" s="76" t="s">
        <v>0</v>
      </c>
      <c r="J62" s="27"/>
      <c r="M62" s="41"/>
    </row>
    <row r="63" spans="2:13" s="40" customFormat="1" ht="21" customHeight="1" x14ac:dyDescent="0.2">
      <c r="B63" s="59" t="s">
        <v>44</v>
      </c>
      <c r="C63" s="60">
        <v>0</v>
      </c>
      <c r="D63" s="60">
        <v>0</v>
      </c>
      <c r="F63" s="61"/>
      <c r="G63" s="61"/>
      <c r="H63" s="76"/>
      <c r="J63" s="27"/>
      <c r="M63" s="41"/>
    </row>
    <row r="64" spans="2:13" s="40" customFormat="1" ht="21" customHeight="1" thickBot="1" x14ac:dyDescent="0.25">
      <c r="B64" s="79" t="s">
        <v>45</v>
      </c>
      <c r="C64" s="80">
        <v>0</v>
      </c>
      <c r="D64" s="80">
        <v>0</v>
      </c>
      <c r="F64" s="61"/>
      <c r="G64" s="61"/>
      <c r="H64" s="81"/>
      <c r="J64" s="27"/>
      <c r="M64" s="41"/>
    </row>
    <row r="65" spans="2:13" s="52" customFormat="1" ht="21" customHeight="1" thickBot="1" x14ac:dyDescent="0.25">
      <c r="B65" s="82" t="s">
        <v>46</v>
      </c>
      <c r="C65" s="83">
        <f>C62+C64+C64</f>
        <v>-6591031.3099999893</v>
      </c>
      <c r="D65" s="83">
        <f>D62+D64+D64</f>
        <v>12109492.359999999</v>
      </c>
      <c r="E65" s="57">
        <f>C65-'[1]DMPL 2021-2022'!F19</f>
        <v>1.0244548320770264E-8</v>
      </c>
      <c r="F65" s="55"/>
      <c r="G65" s="55"/>
      <c r="H65" s="58"/>
      <c r="J65" s="27"/>
      <c r="M65" s="58"/>
    </row>
    <row r="66" spans="2:13" x14ac:dyDescent="0.2">
      <c r="B66" s="84"/>
      <c r="C66" s="85"/>
      <c r="D66" s="86"/>
      <c r="E66" s="87"/>
    </row>
    <row r="67" spans="2:13" x14ac:dyDescent="0.2">
      <c r="B67" s="88"/>
      <c r="C67" s="89"/>
      <c r="D67" s="90"/>
      <c r="E67" s="91"/>
    </row>
    <row r="68" spans="2:13" x14ac:dyDescent="0.25">
      <c r="B68" s="92"/>
      <c r="C68" s="93"/>
      <c r="D68" s="94"/>
      <c r="E68" s="93"/>
    </row>
    <row r="69" spans="2:13" x14ac:dyDescent="0.25">
      <c r="B69" s="92"/>
      <c r="C69" s="93"/>
      <c r="D69" s="95"/>
      <c r="E69" s="93"/>
    </row>
    <row r="70" spans="2:13" x14ac:dyDescent="0.25">
      <c r="B70" s="92"/>
      <c r="C70" s="93"/>
      <c r="D70" s="95"/>
      <c r="E70" s="93"/>
    </row>
    <row r="71" spans="2:13" x14ac:dyDescent="0.25">
      <c r="B71" s="92"/>
      <c r="C71" s="93"/>
      <c r="D71" s="95"/>
      <c r="E71" s="93"/>
    </row>
    <row r="72" spans="2:13" x14ac:dyDescent="0.25">
      <c r="B72" s="92"/>
      <c r="C72" s="93"/>
      <c r="D72" s="95"/>
      <c r="E72" s="93"/>
    </row>
    <row r="73" spans="2:13" ht="18.75" thickBot="1" x14ac:dyDescent="0.3">
      <c r="B73" s="96"/>
      <c r="C73" s="97"/>
      <c r="D73" s="98"/>
      <c r="E73" s="93"/>
    </row>
  </sheetData>
  <mergeCells count="6">
    <mergeCell ref="B2:D2"/>
    <mergeCell ref="B7:D7"/>
    <mergeCell ref="B8:D8"/>
    <mergeCell ref="B9:D9"/>
    <mergeCell ref="B11:D11"/>
    <mergeCell ref="B12:B13"/>
  </mergeCells>
  <printOptions horizontalCentered="1" verticalCentered="1"/>
  <pageMargins left="0" right="0" top="0" bottom="0" header="0.51181102362204722" footer="0.51181102362204722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DRE 2021-2022</vt:lpstr>
      <vt:lpstr>'DRE 2021-2022'!Area_de_impressao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Fernando da Silva</dc:creator>
  <cp:lastModifiedBy>Alcindo Fernando da Silva</cp:lastModifiedBy>
  <dcterms:created xsi:type="dcterms:W3CDTF">2023-02-28T20:24:31Z</dcterms:created>
  <dcterms:modified xsi:type="dcterms:W3CDTF">2023-02-28T20:28:32Z</dcterms:modified>
</cp:coreProperties>
</file>