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UN_CONTABIL\2024\BALANÇO PATRIMONIAL - 2023\2023\TRANSPARENCIA\"/>
    </mc:Choice>
  </mc:AlternateContent>
  <bookViews>
    <workbookView xWindow="0" yWindow="0" windowWidth="28800" windowHeight="12180"/>
  </bookViews>
  <sheets>
    <sheet name="DRE 2023-2022" sheetId="1" r:id="rId1"/>
  </sheets>
  <definedNames>
    <definedName name="_xlnm.Print_Area" localSheetId="0">'DRE 2023-2022'!$A$1:$D$71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C47" i="1"/>
  <c r="C46" i="1"/>
  <c r="D42" i="1"/>
  <c r="C42" i="1"/>
  <c r="D40" i="1"/>
  <c r="D34" i="1" s="1"/>
  <c r="C40" i="1"/>
  <c r="D35" i="1"/>
  <c r="C35" i="1"/>
  <c r="C34" i="1" s="1"/>
  <c r="C30" i="1"/>
  <c r="D29" i="1"/>
  <c r="C29" i="1"/>
  <c r="D28" i="1"/>
  <c r="D24" i="1" s="1"/>
  <c r="C28" i="1"/>
  <c r="C24" i="1" s="1"/>
  <c r="D27" i="1"/>
  <c r="C27" i="1"/>
  <c r="D26" i="1"/>
  <c r="C26" i="1"/>
  <c r="D25" i="1"/>
  <c r="C25" i="1"/>
  <c r="D19" i="1"/>
  <c r="D18" i="1" s="1"/>
  <c r="D22" i="1" s="1"/>
  <c r="C19" i="1"/>
  <c r="C18" i="1" s="1"/>
  <c r="C22" i="1" s="1"/>
  <c r="D15" i="1"/>
  <c r="D52" i="1" s="1"/>
  <c r="D55" i="1" s="1"/>
  <c r="C15" i="1"/>
  <c r="C52" i="1" s="1"/>
  <c r="C55" i="1" s="1"/>
  <c r="C32" i="1" l="1"/>
  <c r="D32" i="1"/>
  <c r="C50" i="1"/>
  <c r="D50" i="1"/>
</calcChain>
</file>

<file path=xl/sharedStrings.xml><?xml version="1.0" encoding="utf-8"?>
<sst xmlns="http://schemas.openxmlformats.org/spreadsheetml/2006/main" count="42" uniqueCount="40">
  <si>
    <t>EMPRESA MATO-GROSSENSE DE TECNOLOGIA DA INFORMAÇÃO</t>
  </si>
  <si>
    <t>NIRE: 51500000249 em 14/11/1980</t>
  </si>
  <si>
    <t>C.N.P.J.: 15.011.059/0001-52</t>
  </si>
  <si>
    <t>DEMONSTRAÇÃO DO RESULTADO DOS EXERCÍCIOS FINDOS EM 31 DE DEZEMBRO DE 2023 E 2022</t>
  </si>
  <si>
    <t>DESCRIÇÃO</t>
  </si>
  <si>
    <t>Em R$</t>
  </si>
  <si>
    <t>RECEITA OPERACIONAL BRUTA</t>
  </si>
  <si>
    <t>Venda de Serviços</t>
  </si>
  <si>
    <t xml:space="preserve">DEDUÇÕES DA RECEITA BRUTA </t>
  </si>
  <si>
    <t>Tributos sobre Vendas</t>
  </si>
  <si>
    <t>Vendas Canceladas</t>
  </si>
  <si>
    <t>( = ) RECEITA OPERACIONAL LIQUIDA</t>
  </si>
  <si>
    <t>CUSTOS DOS SERVIÇOS PRESTADOS</t>
  </si>
  <si>
    <t>Folha de Pagamento e Encargos</t>
  </si>
  <si>
    <t>Assistencia Tecnica de Equipamentos</t>
  </si>
  <si>
    <t>Licenças e Atualizações de Uso de Software</t>
  </si>
  <si>
    <t>Serviços de Comunicação/Transmissão de Dados</t>
  </si>
  <si>
    <t>Manutenção de Rede Eletrica e Lógica</t>
  </si>
  <si>
    <t>Demais Custos</t>
  </si>
  <si>
    <t>( = ) RESULTADO OPERACIONAL BRUTO</t>
  </si>
  <si>
    <t xml:space="preserve"> </t>
  </si>
  <si>
    <t>DESPESAS GERAIS E ADMINISTRATIVAS</t>
  </si>
  <si>
    <t xml:space="preserve">Diarias </t>
  </si>
  <si>
    <t>Honorários de Diretores e Conselhos Administrativo e Fiscal</t>
  </si>
  <si>
    <t>Despesas Tributárias</t>
  </si>
  <si>
    <t>Despesas Depreciação e Amortização</t>
  </si>
  <si>
    <t>Despesas Diversas</t>
  </si>
  <si>
    <t xml:space="preserve">OUTRAS RECEITAS E DESPESAS </t>
  </si>
  <si>
    <t>Subvenções do Tesouro Estadual - Custeio - Fonte 1.500.0000</t>
  </si>
  <si>
    <t>Subvenções do Tesouro Estadual - Custeio - Fonte 1.759.0000</t>
  </si>
  <si>
    <t>Termo de Ressarcimento - 001/2011</t>
  </si>
  <si>
    <t>Demais Subvenções do Tesouro Estadual - Custeio - Fonte 1.501.0000</t>
  </si>
  <si>
    <t>Receitas Financeiras</t>
  </si>
  <si>
    <t>Despesas Financeiras</t>
  </si>
  <si>
    <t>( = ) RESULTADO OPERACIONAL ANTES DAS SUBVENÇÕES P/ INVESTIMENTOS</t>
  </si>
  <si>
    <t>Subvenções do Tesouro Estadual - Investimentos - Fonte 1.501.0000</t>
  </si>
  <si>
    <t>( = ) RESULTADO ANTES DO IR E CONTRIBUIÇÃO SOCIAL</t>
  </si>
  <si>
    <t>Imposto de Renda</t>
  </si>
  <si>
    <t>Contribuição Social</t>
  </si>
  <si>
    <t>( = ) RESULTADO LIQUIDO DO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</si>
</sst>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12" x14ac:knownFonts="1">
    <font>
      <sz val="10"/>
      <name val="Arial"/>
    </font>
    <font>
      <b/>
      <sz val="16"/>
      <name val="Myriad Pro"/>
      <family val="2"/>
    </font>
    <font>
      <sz val="10"/>
      <name val="Myriad Pro"/>
      <family val="2"/>
    </font>
    <font>
      <sz val="14"/>
      <name val="Myriad Pro"/>
      <family val="2"/>
    </font>
    <font>
      <sz val="10"/>
      <name val="Arial"/>
      <family val="2"/>
    </font>
    <font>
      <sz val="12"/>
      <name val="Myriad Pro"/>
      <family val="2"/>
    </font>
    <font>
      <sz val="14.2"/>
      <name val="Myriad Pro"/>
      <family val="2"/>
    </font>
    <font>
      <b/>
      <sz val="13"/>
      <name val="Myriad Pro"/>
      <family val="2"/>
    </font>
    <font>
      <sz val="13"/>
      <name val="Myriad Pro"/>
      <family val="2"/>
    </font>
    <font>
      <b/>
      <sz val="13"/>
      <color theme="0"/>
      <name val="Myriad Pro"/>
      <family val="2"/>
    </font>
    <font>
      <b/>
      <sz val="14"/>
      <name val="Myriad Pro"/>
      <family val="2"/>
    </font>
    <font>
      <sz val="13"/>
      <color rgb="FF00000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164" fontId="5" fillId="0" borderId="0" xfId="1" applyFont="1" applyBorder="1" applyAlignment="1"/>
    <xf numFmtId="164" fontId="1" fillId="0" borderId="0" xfId="1" applyFont="1" applyFill="1" applyBorder="1" applyAlignment="1">
      <alignment horizontal="right" vertical="center" wrapText="1"/>
    </xf>
    <xf numFmtId="164" fontId="1" fillId="0" borderId="0" xfId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164" fontId="6" fillId="0" borderId="0" xfId="1" applyFont="1" applyFill="1" applyBorder="1" applyAlignment="1">
      <alignment horizontal="right" vertical="center"/>
    </xf>
    <xf numFmtId="164" fontId="6" fillId="0" borderId="0" xfId="1" applyFont="1" applyBorder="1" applyAlignment="1">
      <alignment horizontal="right"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 wrapText="1"/>
    </xf>
    <xf numFmtId="164" fontId="7" fillId="0" borderId="0" xfId="1" applyFont="1" applyFill="1" applyBorder="1" applyAlignment="1">
      <alignment horizontal="right" vertical="center" wrapText="1"/>
    </xf>
    <xf numFmtId="164" fontId="7" fillId="0" borderId="0" xfId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164" fontId="8" fillId="0" borderId="0" xfId="1" applyFont="1" applyFill="1" applyBorder="1" applyAlignment="1">
      <alignment horizontal="right" vertical="center"/>
    </xf>
    <xf numFmtId="164" fontId="8" fillId="0" borderId="0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164" fontId="8" fillId="0" borderId="0" xfId="1" applyFont="1" applyBorder="1" applyAlignment="1"/>
    <xf numFmtId="0" fontId="7" fillId="0" borderId="4" xfId="0" applyFont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164" fontId="8" fillId="0" borderId="0" xfId="1" applyFont="1" applyBorder="1" applyAlignment="1">
      <alignment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64" fontId="7" fillId="0" borderId="5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4" fontId="8" fillId="0" borderId="4" xfId="1" applyFont="1" applyFill="1" applyBorder="1" applyAlignment="1">
      <alignment horizontal="right" vertical="center"/>
    </xf>
    <xf numFmtId="164" fontId="8" fillId="0" borderId="0" xfId="1" applyFont="1" applyFill="1" applyBorder="1" applyAlignment="1">
      <alignment vertical="center"/>
    </xf>
    <xf numFmtId="0" fontId="7" fillId="0" borderId="0" xfId="0" applyFont="1" applyBorder="1" applyAlignment="1"/>
    <xf numFmtId="0" fontId="9" fillId="2" borderId="7" xfId="0" applyFont="1" applyFill="1" applyBorder="1" applyAlignment="1">
      <alignment horizontal="left" vertical="center" wrapText="1"/>
    </xf>
    <xf numFmtId="164" fontId="9" fillId="2" borderId="7" xfId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39" fontId="7" fillId="0" borderId="0" xfId="1" applyNumberFormat="1" applyFont="1" applyFill="1" applyBorder="1" applyAlignment="1"/>
    <xf numFmtId="43" fontId="7" fillId="0" borderId="0" xfId="0" applyNumberFormat="1" applyFont="1" applyBorder="1" applyAlignment="1"/>
    <xf numFmtId="164" fontId="7" fillId="0" borderId="0" xfId="1" applyFont="1" applyBorder="1" applyAlignment="1"/>
    <xf numFmtId="0" fontId="8" fillId="0" borderId="6" xfId="0" applyFont="1" applyFill="1" applyBorder="1" applyAlignment="1">
      <alignment horizontal="left" vertical="center" wrapText="1"/>
    </xf>
    <xf numFmtId="164" fontId="8" fillId="0" borderId="6" xfId="1" applyFont="1" applyFill="1" applyBorder="1" applyAlignment="1">
      <alignment horizontal="right" vertical="center" wrapText="1"/>
    </xf>
    <xf numFmtId="164" fontId="8" fillId="0" borderId="0" xfId="1" applyNumberFormat="1" applyFont="1" applyFill="1" applyBorder="1" applyAlignment="1">
      <alignment vertical="center" wrapText="1"/>
    </xf>
    <xf numFmtId="39" fontId="8" fillId="0" borderId="0" xfId="1" applyNumberFormat="1" applyFont="1" applyFill="1" applyBorder="1" applyAlignment="1">
      <alignment wrapText="1"/>
    </xf>
    <xf numFmtId="0" fontId="8" fillId="0" borderId="6" xfId="0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/>
    </xf>
    <xf numFmtId="164" fontId="7" fillId="0" borderId="0" xfId="1" applyNumberFormat="1" applyFont="1" applyFill="1" applyBorder="1" applyAlignment="1">
      <alignment vertical="center" wrapText="1"/>
    </xf>
    <xf numFmtId="39" fontId="7" fillId="0" borderId="0" xfId="1" applyNumberFormat="1" applyFont="1" applyFill="1" applyBorder="1" applyAlignment="1">
      <alignment wrapText="1"/>
    </xf>
    <xf numFmtId="0" fontId="8" fillId="0" borderId="0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164" fontId="7" fillId="0" borderId="6" xfId="1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left" vertical="center" wrapText="1"/>
    </xf>
    <xf numFmtId="164" fontId="8" fillId="3" borderId="6" xfId="1" applyFont="1" applyFill="1" applyBorder="1" applyAlignment="1">
      <alignment horizontal="right" vertical="center" wrapText="1"/>
    </xf>
    <xf numFmtId="164" fontId="8" fillId="0" borderId="8" xfId="1" applyNumberFormat="1" applyFont="1" applyFill="1" applyBorder="1" applyAlignment="1">
      <alignment vertical="center" wrapText="1"/>
    </xf>
    <xf numFmtId="43" fontId="8" fillId="0" borderId="0" xfId="0" applyNumberFormat="1" applyFont="1" applyBorder="1" applyAlignment="1"/>
    <xf numFmtId="0" fontId="8" fillId="0" borderId="0" xfId="0" quotePrefix="1" applyFont="1" applyBorder="1" applyAlignment="1">
      <alignment horizontal="left"/>
    </xf>
    <xf numFmtId="164" fontId="8" fillId="0" borderId="0" xfId="1" applyNumberFormat="1" applyFont="1" applyFill="1" applyBorder="1" applyAlignment="1">
      <alignment wrapText="1"/>
    </xf>
    <xf numFmtId="43" fontId="8" fillId="0" borderId="0" xfId="0" applyNumberFormat="1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wrapText="1"/>
    </xf>
    <xf numFmtId="164" fontId="7" fillId="0" borderId="0" xfId="1" applyNumberFormat="1" applyFont="1" applyFill="1" applyBorder="1" applyAlignment="1">
      <alignment horizontal="right" vertical="center" wrapText="1"/>
    </xf>
    <xf numFmtId="39" fontId="7" fillId="0" borderId="0" xfId="1" applyNumberFormat="1" applyFont="1" applyFill="1" applyBorder="1" applyAlignment="1">
      <alignment horizontal="right" wrapText="1"/>
    </xf>
    <xf numFmtId="164" fontId="8" fillId="0" borderId="0" xfId="1" applyFont="1" applyFill="1" applyBorder="1" applyAlignment="1">
      <alignment horizontal="right" vertical="center" wrapText="1"/>
    </xf>
    <xf numFmtId="39" fontId="8" fillId="0" borderId="0" xfId="1" applyNumberFormat="1" applyFont="1" applyFill="1" applyBorder="1" applyAlignment="1">
      <alignment horizontal="right" wrapText="1"/>
    </xf>
    <xf numFmtId="0" fontId="8" fillId="0" borderId="6" xfId="0" applyFont="1" applyFill="1" applyBorder="1" applyAlignment="1">
      <alignment horizontal="left" vertical="center"/>
    </xf>
    <xf numFmtId="164" fontId="8" fillId="0" borderId="5" xfId="1" applyFont="1" applyFill="1" applyBorder="1" applyAlignment="1">
      <alignment horizontal="right" vertical="center" wrapText="1"/>
    </xf>
    <xf numFmtId="39" fontId="8" fillId="0" borderId="0" xfId="1" applyNumberFormat="1" applyFont="1" applyFill="1" applyBorder="1" applyAlignment="1">
      <alignment horizontal="right"/>
    </xf>
    <xf numFmtId="0" fontId="9" fillId="2" borderId="7" xfId="0" applyFont="1" applyFill="1" applyBorder="1" applyAlignment="1">
      <alignment horizontal="left" vertical="center"/>
    </xf>
    <xf numFmtId="164" fontId="9" fillId="2" borderId="9" xfId="1" applyFont="1" applyFill="1" applyBorder="1" applyAlignment="1">
      <alignment horizontal="right" vertical="center"/>
    </xf>
    <xf numFmtId="43" fontId="7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164" fontId="10" fillId="0" borderId="0" xfId="2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64" fontId="2" fillId="0" borderId="0" xfId="1" applyFont="1" applyFill="1" applyBorder="1" applyAlignment="1">
      <alignment horizontal="right" vertical="center"/>
    </xf>
    <xf numFmtId="164" fontId="2" fillId="0" borderId="0" xfId="1" applyFont="1" applyBorder="1" applyAlignment="1">
      <alignment horizontal="right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791691</xdr:colOff>
      <xdr:row>1</xdr:row>
      <xdr:rowOff>24745</xdr:rowOff>
    </xdr:from>
    <xdr:to>
      <xdr:col>3</xdr:col>
      <xdr:colOff>2164776</xdr:colOff>
      <xdr:row>5</xdr:row>
      <xdr:rowOff>107602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291" y="262870"/>
          <a:ext cx="10821885" cy="1149657"/>
        </a:xfrm>
        <a:prstGeom prst="rect">
          <a:avLst/>
        </a:prstGeom>
      </xdr:spPr>
    </xdr:pic>
    <xdr:clientData/>
  </xdr:twoCellAnchor>
  <xdr:twoCellAnchor editAs="oneCell">
    <xdr:from>
      <xdr:col>0</xdr:col>
      <xdr:colOff>593766</xdr:colOff>
      <xdr:row>58</xdr:row>
      <xdr:rowOff>3625</xdr:rowOff>
    </xdr:from>
    <xdr:to>
      <xdr:col>1</xdr:col>
      <xdr:colOff>3492830</xdr:colOff>
      <xdr:row>62</xdr:row>
      <xdr:rowOff>104895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593766" y="14957875"/>
          <a:ext cx="3508664" cy="105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2064991</xdr:colOff>
      <xdr:row>58</xdr:row>
      <xdr:rowOff>54425</xdr:rowOff>
    </xdr:from>
    <xdr:to>
      <xdr:col>4</xdr:col>
      <xdr:colOff>123172</xdr:colOff>
      <xdr:row>63</xdr:row>
      <xdr:rowOff>228555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351616" y="15008675"/>
          <a:ext cx="3601731" cy="1364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311025</xdr:colOff>
      <xdr:row>65</xdr:row>
      <xdr:rowOff>220148</xdr:rowOff>
    </xdr:from>
    <xdr:to>
      <xdr:col>3</xdr:col>
      <xdr:colOff>1140115</xdr:colOff>
      <xdr:row>69</xdr:row>
      <xdr:rowOff>64325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7597650" y="16841273"/>
          <a:ext cx="3600865" cy="7966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1</xdr:col>
      <xdr:colOff>3902857</xdr:colOff>
      <xdr:row>56</xdr:row>
      <xdr:rowOff>231317</xdr:rowOff>
    </xdr:from>
    <xdr:to>
      <xdr:col>2</xdr:col>
      <xdr:colOff>2099787</xdr:colOff>
      <xdr:row>63</xdr:row>
      <xdr:rowOff>139654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512457" y="14709317"/>
          <a:ext cx="4873955" cy="157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1473530</xdr:colOff>
      <xdr:row>65</xdr:row>
      <xdr:rowOff>39585</xdr:rowOff>
    </xdr:from>
    <xdr:to>
      <xdr:col>1</xdr:col>
      <xdr:colOff>5073530</xdr:colOff>
      <xdr:row>70</xdr:row>
      <xdr:rowOff>213715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2083130" y="16660710"/>
          <a:ext cx="3600000" cy="1364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3"/>
  <sheetViews>
    <sheetView showGridLines="0" tabSelected="1" zoomScale="77" zoomScaleNormal="77" workbookViewId="0">
      <selection activeCell="E1" sqref="E1:H1048576"/>
    </sheetView>
  </sheetViews>
  <sheetFormatPr defaultColWidth="9.140625" defaultRowHeight="18.75" x14ac:dyDescent="0.3"/>
  <cols>
    <col min="1" max="1" width="9.140625" style="4"/>
    <col min="2" max="2" width="100.140625" style="79" bestFit="1" customWidth="1"/>
    <col min="3" max="3" width="41.5703125" style="85" customWidth="1"/>
    <col min="4" max="4" width="41.5703125" style="86" customWidth="1"/>
    <col min="5" max="5" width="40.7109375" style="80" customWidth="1"/>
    <col min="6" max="7" width="41.5703125" style="80" customWidth="1"/>
    <col min="8" max="8" width="28.140625" style="4" customWidth="1"/>
    <col min="9" max="9" width="19.5703125" style="4" bestFit="1" customWidth="1"/>
    <col min="10" max="10" width="14.7109375" style="5" bestFit="1" customWidth="1"/>
    <col min="11" max="12" width="9.140625" style="4"/>
    <col min="13" max="13" width="21.28515625" style="6" customWidth="1"/>
    <col min="14" max="16384" width="9.140625" style="4"/>
  </cols>
  <sheetData>
    <row r="2" spans="2:20" ht="21" customHeight="1" x14ac:dyDescent="0.3">
      <c r="B2" s="1"/>
      <c r="C2" s="1"/>
      <c r="D2" s="1"/>
      <c r="E2" s="2"/>
      <c r="F2" s="2"/>
      <c r="G2" s="2"/>
      <c r="H2" s="3"/>
    </row>
    <row r="3" spans="2:20" ht="21" customHeight="1" x14ac:dyDescent="0.3">
      <c r="B3" s="2"/>
      <c r="C3" s="7"/>
      <c r="D3" s="8"/>
      <c r="E3" s="2"/>
      <c r="F3" s="2"/>
      <c r="G3" s="2"/>
      <c r="H3" s="3"/>
    </row>
    <row r="4" spans="2:20" ht="21" customHeight="1" x14ac:dyDescent="0.3">
      <c r="B4" s="9"/>
      <c r="C4" s="10"/>
      <c r="D4" s="11"/>
      <c r="E4" s="9"/>
      <c r="F4" s="9"/>
      <c r="G4" s="9"/>
      <c r="H4" s="12"/>
      <c r="I4" s="12"/>
    </row>
    <row r="5" spans="2:20" ht="21" customHeight="1" x14ac:dyDescent="0.3">
      <c r="B5" s="13"/>
      <c r="C5" s="14"/>
      <c r="D5" s="15"/>
      <c r="E5" s="13"/>
      <c r="F5" s="13"/>
      <c r="G5" s="13"/>
      <c r="H5" s="3"/>
    </row>
    <row r="6" spans="2:20" ht="21" customHeight="1" x14ac:dyDescent="0.3">
      <c r="B6" s="13"/>
      <c r="C6" s="14"/>
      <c r="D6" s="15"/>
      <c r="E6" s="13"/>
      <c r="F6" s="13"/>
      <c r="G6" s="13"/>
      <c r="H6" s="3"/>
    </row>
    <row r="7" spans="2:20" ht="21" customHeight="1" x14ac:dyDescent="0.3">
      <c r="B7" s="16" t="s">
        <v>0</v>
      </c>
      <c r="C7" s="16"/>
      <c r="D7" s="16"/>
      <c r="E7" s="17"/>
      <c r="F7" s="17"/>
      <c r="G7" s="18"/>
      <c r="H7" s="19"/>
    </row>
    <row r="8" spans="2:20" ht="21" customHeight="1" x14ac:dyDescent="0.3">
      <c r="B8" s="16" t="s">
        <v>1</v>
      </c>
      <c r="C8" s="16"/>
      <c r="D8" s="16"/>
      <c r="E8" s="18"/>
      <c r="F8" s="18"/>
      <c r="G8" s="18"/>
      <c r="H8" s="19"/>
    </row>
    <row r="9" spans="2:20" ht="21" customHeight="1" x14ac:dyDescent="0.3">
      <c r="B9" s="16" t="s">
        <v>2</v>
      </c>
      <c r="C9" s="16"/>
      <c r="D9" s="16"/>
      <c r="E9" s="18"/>
      <c r="F9" s="18"/>
      <c r="G9" s="18"/>
      <c r="H9" s="19"/>
    </row>
    <row r="10" spans="2:20" ht="21" customHeight="1" thickBot="1" x14ac:dyDescent="0.35">
      <c r="B10" s="20"/>
      <c r="C10" s="21"/>
      <c r="D10" s="22"/>
      <c r="E10" s="20"/>
      <c r="F10" s="20"/>
      <c r="G10" s="20"/>
      <c r="H10" s="19"/>
    </row>
    <row r="11" spans="2:20" s="27" customFormat="1" ht="21" customHeight="1" thickBot="1" x14ac:dyDescent="0.3">
      <c r="B11" s="23" t="s">
        <v>3</v>
      </c>
      <c r="C11" s="24"/>
      <c r="D11" s="25"/>
      <c r="E11" s="26"/>
      <c r="F11" s="26"/>
      <c r="G11" s="26"/>
      <c r="J11" s="28"/>
      <c r="M11" s="29"/>
    </row>
    <row r="12" spans="2:20" s="27" customFormat="1" ht="21" customHeight="1" x14ac:dyDescent="0.25">
      <c r="B12" s="30" t="s">
        <v>4</v>
      </c>
      <c r="C12" s="31">
        <v>2023</v>
      </c>
      <c r="D12" s="31">
        <v>2022</v>
      </c>
      <c r="E12" s="32"/>
      <c r="F12" s="33"/>
      <c r="G12" s="33"/>
      <c r="H12" s="34"/>
      <c r="J12" s="28"/>
      <c r="M12" s="29"/>
    </row>
    <row r="13" spans="2:20" s="27" customFormat="1" ht="21" customHeight="1" thickBot="1" x14ac:dyDescent="0.3">
      <c r="B13" s="35"/>
      <c r="C13" s="36" t="s">
        <v>5</v>
      </c>
      <c r="D13" s="36" t="s">
        <v>5</v>
      </c>
      <c r="E13" s="32"/>
      <c r="F13" s="33"/>
      <c r="G13" s="33"/>
      <c r="H13" s="34"/>
      <c r="J13" s="28"/>
      <c r="M13" s="29"/>
    </row>
    <row r="14" spans="2:20" s="27" customFormat="1" ht="21" customHeight="1" thickBot="1" x14ac:dyDescent="0.3">
      <c r="B14" s="37"/>
      <c r="C14" s="38"/>
      <c r="D14" s="38"/>
      <c r="E14" s="32"/>
      <c r="F14" s="39"/>
      <c r="G14" s="39"/>
      <c r="H14" s="29"/>
      <c r="J14" s="28"/>
      <c r="M14" s="29"/>
      <c r="T14" s="40"/>
    </row>
    <row r="15" spans="2:20" s="40" customFormat="1" ht="21" customHeight="1" thickBot="1" x14ac:dyDescent="0.3">
      <c r="B15" s="41" t="s">
        <v>6</v>
      </c>
      <c r="C15" s="42">
        <f>C16</f>
        <v>72384246.430000007</v>
      </c>
      <c r="D15" s="42">
        <f>D16</f>
        <v>71420139.890000001</v>
      </c>
      <c r="E15" s="43"/>
      <c r="F15" s="44"/>
      <c r="G15" s="44"/>
      <c r="H15" s="45"/>
      <c r="I15" s="46"/>
      <c r="J15" s="28"/>
      <c r="M15" s="47"/>
    </row>
    <row r="16" spans="2:20" s="27" customFormat="1" ht="21" customHeight="1" x14ac:dyDescent="0.25">
      <c r="B16" s="48" t="s">
        <v>7</v>
      </c>
      <c r="C16" s="49">
        <v>72384246.430000007</v>
      </c>
      <c r="D16" s="49">
        <v>71420139.890000001</v>
      </c>
      <c r="E16" s="32"/>
      <c r="F16" s="32"/>
      <c r="G16" s="50"/>
      <c r="H16" s="51"/>
      <c r="J16" s="28"/>
      <c r="M16" s="29"/>
    </row>
    <row r="17" spans="2:13" s="27" customFormat="1" ht="21" customHeight="1" thickBot="1" x14ac:dyDescent="0.3">
      <c r="B17" s="52"/>
      <c r="C17" s="49"/>
      <c r="D17" s="49"/>
      <c r="E17" s="32"/>
      <c r="F17" s="32"/>
      <c r="G17" s="50"/>
      <c r="H17" s="51"/>
      <c r="J17" s="28"/>
      <c r="M17" s="29"/>
    </row>
    <row r="18" spans="2:13" s="27" customFormat="1" ht="21" customHeight="1" thickBot="1" x14ac:dyDescent="0.3">
      <c r="B18" s="41" t="s">
        <v>8</v>
      </c>
      <c r="C18" s="53">
        <f>SUM(C19:C20)</f>
        <v>-11417518.609999999</v>
      </c>
      <c r="D18" s="53">
        <f>SUM(D19:D20)</f>
        <v>-10376325.449999999</v>
      </c>
      <c r="E18" s="32"/>
      <c r="F18" s="54"/>
      <c r="G18" s="54"/>
      <c r="H18" s="55"/>
      <c r="J18" s="28"/>
      <c r="M18" s="29"/>
    </row>
    <row r="19" spans="2:13" s="27" customFormat="1" ht="21" customHeight="1" x14ac:dyDescent="0.25">
      <c r="B19" s="48" t="s">
        <v>9</v>
      </c>
      <c r="C19" s="49">
        <f>-1485217.81-6100643.05-75303.17-84576.67</f>
        <v>-7745740.6999999993</v>
      </c>
      <c r="D19" s="49">
        <f>-894096.19-4096774.86-31958.3</f>
        <v>-5022829.3499999996</v>
      </c>
      <c r="E19" s="32"/>
      <c r="F19" s="50"/>
      <c r="G19" s="50"/>
      <c r="H19" s="51"/>
      <c r="J19" s="28"/>
      <c r="M19" s="29"/>
    </row>
    <row r="20" spans="2:13" s="27" customFormat="1" ht="21" customHeight="1" x14ac:dyDescent="0.25">
      <c r="B20" s="48" t="s">
        <v>10</v>
      </c>
      <c r="C20" s="49">
        <v>-3671777.91</v>
      </c>
      <c r="D20" s="49">
        <v>-5353496.0999999996</v>
      </c>
      <c r="E20" s="32"/>
      <c r="F20" s="50"/>
      <c r="G20" s="50"/>
      <c r="H20" s="51"/>
      <c r="J20" s="28"/>
      <c r="M20" s="29"/>
    </row>
    <row r="21" spans="2:13" s="27" customFormat="1" ht="12" customHeight="1" thickBot="1" x14ac:dyDescent="0.3">
      <c r="B21" s="52"/>
      <c r="C21" s="49"/>
      <c r="D21" s="49"/>
      <c r="E21" s="32"/>
      <c r="F21" s="50"/>
      <c r="G21" s="50"/>
      <c r="H21" s="51"/>
      <c r="J21" s="28"/>
      <c r="M21" s="29"/>
    </row>
    <row r="22" spans="2:13" s="27" customFormat="1" ht="21" customHeight="1" thickBot="1" x14ac:dyDescent="0.3">
      <c r="B22" s="41" t="s">
        <v>11</v>
      </c>
      <c r="C22" s="53">
        <f>C15+C18</f>
        <v>60966727.820000008</v>
      </c>
      <c r="D22" s="53">
        <f>D15+D18</f>
        <v>61043814.439999998</v>
      </c>
      <c r="E22" s="56"/>
      <c r="F22" s="54"/>
      <c r="G22" s="54"/>
      <c r="H22" s="55"/>
      <c r="J22" s="28"/>
      <c r="M22" s="29"/>
    </row>
    <row r="23" spans="2:13" s="27" customFormat="1" ht="21" customHeight="1" thickBot="1" x14ac:dyDescent="0.3">
      <c r="B23" s="57"/>
      <c r="C23" s="58"/>
      <c r="D23" s="58"/>
      <c r="E23" s="56"/>
      <c r="F23" s="54"/>
      <c r="G23" s="54"/>
      <c r="H23" s="55"/>
      <c r="J23" s="28"/>
      <c r="M23" s="29"/>
    </row>
    <row r="24" spans="2:13" s="27" customFormat="1" ht="21" customHeight="1" thickBot="1" x14ac:dyDescent="0.3">
      <c r="B24" s="41" t="s">
        <v>12</v>
      </c>
      <c r="C24" s="53">
        <f>SUM(C25:C30)</f>
        <v>-129402740.02</v>
      </c>
      <c r="D24" s="53">
        <f>SUM(D25:D30)</f>
        <v>-94195848.25</v>
      </c>
      <c r="E24" s="56"/>
      <c r="F24" s="54"/>
      <c r="G24" s="54"/>
      <c r="H24" s="55"/>
      <c r="J24" s="28"/>
      <c r="M24" s="29"/>
    </row>
    <row r="25" spans="2:13" s="27" customFormat="1" ht="21" customHeight="1" x14ac:dyDescent="0.25">
      <c r="B25" s="59" t="s">
        <v>13</v>
      </c>
      <c r="C25" s="60">
        <f>-79034190.33-1834668.18</f>
        <v>-80868858.510000005</v>
      </c>
      <c r="D25" s="60">
        <f>-47341667.27-15714812.33-6127741.97-3182352.84-1738706.32</f>
        <v>-74105280.730000004</v>
      </c>
      <c r="E25" s="61"/>
      <c r="F25" s="50"/>
      <c r="G25" s="50"/>
      <c r="H25" s="51"/>
      <c r="I25" s="62"/>
      <c r="J25" s="63"/>
      <c r="M25" s="29"/>
    </row>
    <row r="26" spans="2:13" s="27" customFormat="1" ht="21" customHeight="1" x14ac:dyDescent="0.25">
      <c r="B26" s="59" t="s">
        <v>14</v>
      </c>
      <c r="C26" s="60">
        <f>-110088.21-371624.4</f>
        <v>-481712.61000000004</v>
      </c>
      <c r="D26" s="60">
        <f>-528449.17-57686.28</f>
        <v>-586135.45000000007</v>
      </c>
      <c r="E26" s="32"/>
      <c r="F26" s="50"/>
      <c r="G26" s="50"/>
      <c r="H26" s="51"/>
      <c r="I26" s="62"/>
      <c r="J26" s="63"/>
      <c r="M26" s="29"/>
    </row>
    <row r="27" spans="2:13" s="27" customFormat="1" ht="21" customHeight="1" x14ac:dyDescent="0.25">
      <c r="B27" s="48" t="s">
        <v>15</v>
      </c>
      <c r="C27" s="49">
        <f>-17075471.75-19507288.76-259163.87</f>
        <v>-36841924.380000003</v>
      </c>
      <c r="D27" s="49">
        <f>-2524513.76-14342691.42-7500-10640-37021.18</f>
        <v>-16922366.359999999</v>
      </c>
      <c r="E27" s="32"/>
      <c r="F27" s="50"/>
      <c r="G27" s="50"/>
      <c r="H27" s="51"/>
      <c r="I27" s="62"/>
      <c r="J27" s="63"/>
      <c r="M27" s="29"/>
    </row>
    <row r="28" spans="2:13" s="27" customFormat="1" ht="21" customHeight="1" x14ac:dyDescent="0.25">
      <c r="B28" s="48" t="s">
        <v>16</v>
      </c>
      <c r="C28" s="49">
        <f>-367786.46-46533.4</f>
        <v>-414319.86000000004</v>
      </c>
      <c r="D28" s="49">
        <f>-401126.3</f>
        <v>-401126.3</v>
      </c>
      <c r="E28" s="32"/>
      <c r="F28" s="50"/>
      <c r="G28" s="50"/>
      <c r="H28" s="51"/>
      <c r="I28" s="62"/>
      <c r="J28" s="63"/>
      <c r="M28" s="29"/>
    </row>
    <row r="29" spans="2:13" s="27" customFormat="1" ht="21" customHeight="1" x14ac:dyDescent="0.25">
      <c r="B29" s="48" t="s">
        <v>17</v>
      </c>
      <c r="C29" s="49">
        <f>-1067450.21-2984279.46</f>
        <v>-4051729.67</v>
      </c>
      <c r="D29" s="49">
        <f>-1524797.09-656142.32</f>
        <v>-2180939.41</v>
      </c>
      <c r="E29" s="32"/>
      <c r="F29" s="50"/>
      <c r="G29" s="50"/>
      <c r="H29" s="51"/>
      <c r="I29" s="62"/>
      <c r="J29" s="63"/>
      <c r="M29" s="29"/>
    </row>
    <row r="30" spans="2:13" s="27" customFormat="1" ht="21" customHeight="1" x14ac:dyDescent="0.25">
      <c r="B30" s="48" t="s">
        <v>18</v>
      </c>
      <c r="C30" s="49">
        <f>-1468252.26-117524.3-2856629.68-695271.02-15000-15000-262753.17-1313764.56</f>
        <v>-6744194.9900000002</v>
      </c>
      <c r="D30" s="49">
        <v>0</v>
      </c>
      <c r="E30" s="32"/>
      <c r="F30" s="50"/>
      <c r="G30" s="50"/>
      <c r="H30" s="51"/>
      <c r="I30" s="62"/>
      <c r="J30" s="63"/>
      <c r="M30" s="29"/>
    </row>
    <row r="31" spans="2:13" s="27" customFormat="1" ht="13.5" customHeight="1" thickBot="1" x14ac:dyDescent="0.3">
      <c r="B31" s="52"/>
      <c r="C31" s="49"/>
      <c r="D31" s="49"/>
      <c r="E31" s="32"/>
      <c r="F31" s="50"/>
      <c r="G31" s="50"/>
      <c r="H31" s="64"/>
      <c r="J31" s="28"/>
      <c r="M31" s="29"/>
    </row>
    <row r="32" spans="2:13" s="27" customFormat="1" ht="21" customHeight="1" thickBot="1" x14ac:dyDescent="0.3">
      <c r="B32" s="41" t="s">
        <v>19</v>
      </c>
      <c r="C32" s="53">
        <f>C24+C22</f>
        <v>-68436012.199999988</v>
      </c>
      <c r="D32" s="53">
        <f>D24+D22</f>
        <v>-33152033.810000002</v>
      </c>
      <c r="E32" s="65"/>
      <c r="F32" s="54"/>
      <c r="G32" s="54"/>
      <c r="H32" s="55"/>
      <c r="J32" s="28"/>
      <c r="M32" s="29"/>
    </row>
    <row r="33" spans="2:13" s="27" customFormat="1" ht="11.25" customHeight="1" thickBot="1" x14ac:dyDescent="0.3">
      <c r="B33" s="66" t="s">
        <v>20</v>
      </c>
      <c r="C33" s="58"/>
      <c r="D33" s="58"/>
      <c r="E33" s="65"/>
      <c r="F33" s="54"/>
      <c r="G33" s="54"/>
      <c r="H33" s="55"/>
      <c r="J33" s="28"/>
      <c r="M33" s="29"/>
    </row>
    <row r="34" spans="2:13" s="27" customFormat="1" ht="21" customHeight="1" thickBot="1" x14ac:dyDescent="0.3">
      <c r="B34" s="41" t="s">
        <v>21</v>
      </c>
      <c r="C34" s="53">
        <f>SUM(C35:C40)</f>
        <v>-48082224.899999999</v>
      </c>
      <c r="D34" s="53">
        <f>SUM(D35:D40)</f>
        <v>-49184993.920000002</v>
      </c>
      <c r="E34" s="32"/>
      <c r="F34" s="54"/>
      <c r="G34" s="54"/>
      <c r="H34" s="55"/>
      <c r="J34" s="28"/>
      <c r="M34" s="29"/>
    </row>
    <row r="35" spans="2:13" s="27" customFormat="1" ht="21" customHeight="1" x14ac:dyDescent="0.25">
      <c r="B35" s="59" t="s">
        <v>13</v>
      </c>
      <c r="C35" s="60">
        <f>-34291925.94-2089006.7-39948.88-93539-53306.9</f>
        <v>-36567727.420000002</v>
      </c>
      <c r="D35" s="60">
        <f>-19971590.16-69458.35+18533.3-15293879.85-4195918.98-218286.22-1549925.56+265541.38</f>
        <v>-41014984.440000005</v>
      </c>
      <c r="E35" s="32"/>
      <c r="F35" s="50"/>
      <c r="G35" s="50"/>
      <c r="H35" s="51"/>
      <c r="I35" s="62"/>
      <c r="J35" s="28"/>
      <c r="M35" s="29"/>
    </row>
    <row r="36" spans="2:13" s="27" customFormat="1" ht="21" customHeight="1" x14ac:dyDescent="0.25">
      <c r="B36" s="59" t="s">
        <v>22</v>
      </c>
      <c r="C36" s="60">
        <v>-142934.13</v>
      </c>
      <c r="D36" s="60">
        <v>-133809.79999999999</v>
      </c>
      <c r="E36" s="32"/>
      <c r="F36" s="50"/>
      <c r="G36" s="50"/>
      <c r="H36" s="51"/>
      <c r="I36" s="62"/>
      <c r="J36" s="28"/>
      <c r="M36" s="29"/>
    </row>
    <row r="37" spans="2:13" s="27" customFormat="1" ht="21" customHeight="1" x14ac:dyDescent="0.25">
      <c r="B37" s="59" t="s">
        <v>23</v>
      </c>
      <c r="C37" s="60">
        <v>-1090468.2</v>
      </c>
      <c r="D37" s="60">
        <v>-1216997.5</v>
      </c>
      <c r="E37" s="32"/>
      <c r="F37" s="50"/>
      <c r="G37" s="50"/>
      <c r="H37" s="51"/>
      <c r="J37" s="28"/>
      <c r="M37" s="29"/>
    </row>
    <row r="38" spans="2:13" s="27" customFormat="1" ht="21" customHeight="1" x14ac:dyDescent="0.25">
      <c r="B38" s="48" t="s">
        <v>24</v>
      </c>
      <c r="C38" s="49">
        <v>-86675.41</v>
      </c>
      <c r="D38" s="49">
        <v>-23110.41</v>
      </c>
      <c r="E38" s="32"/>
      <c r="F38" s="50"/>
      <c r="G38" s="50"/>
      <c r="H38" s="51"/>
      <c r="J38" s="28"/>
      <c r="M38" s="29"/>
    </row>
    <row r="39" spans="2:13" s="27" customFormat="1" ht="21" customHeight="1" x14ac:dyDescent="0.25">
      <c r="B39" s="48" t="s">
        <v>25</v>
      </c>
      <c r="C39" s="49">
        <v>-6711745.5499999998</v>
      </c>
      <c r="D39" s="49">
        <v>-3271996.2</v>
      </c>
      <c r="E39" s="32"/>
      <c r="F39" s="50"/>
      <c r="G39" s="50"/>
      <c r="H39" s="51"/>
      <c r="J39" s="28"/>
      <c r="M39" s="29"/>
    </row>
    <row r="40" spans="2:13" s="27" customFormat="1" ht="21" customHeight="1" x14ac:dyDescent="0.25">
      <c r="B40" s="48" t="s">
        <v>26</v>
      </c>
      <c r="C40" s="49">
        <f>-1407482.33-96200-38.8-41833.7-92080.92-69677.16-1099.22-100148.35-7321.25-96877-105132.38-1915-1333152.83-19999.98-52268-399.95-57047.32</f>
        <v>-3482674.19</v>
      </c>
      <c r="D40" s="49">
        <f>-1108283.28-175.1-68945.8-52891.28-90675-122880.02-899.28-89110.4-1276.7-203988.39-19750-3000.67-1168698.51-49078.52-343064.23-33052.83-199.84-7536-4468.23-23491.8-5612.67-1200-2100-15635.02-850-107232</f>
        <v>-3524095.5699999994</v>
      </c>
      <c r="E40" s="32"/>
      <c r="F40" s="50"/>
      <c r="G40" s="50"/>
      <c r="H40" s="51"/>
      <c r="I40" s="62"/>
      <c r="J40" s="28"/>
      <c r="M40" s="29"/>
    </row>
    <row r="41" spans="2:13" s="27" customFormat="1" ht="12" customHeight="1" thickBot="1" x14ac:dyDescent="0.3">
      <c r="B41" s="52"/>
      <c r="C41" s="49">
        <v>0</v>
      </c>
      <c r="D41" s="49"/>
      <c r="E41" s="32"/>
      <c r="F41" s="50"/>
      <c r="G41" s="50"/>
      <c r="H41" s="67"/>
      <c r="J41" s="28"/>
      <c r="M41" s="29"/>
    </row>
    <row r="42" spans="2:13" s="27" customFormat="1" ht="21" customHeight="1" thickBot="1" x14ac:dyDescent="0.3">
      <c r="B42" s="41" t="s">
        <v>27</v>
      </c>
      <c r="C42" s="53">
        <f>SUM(C43:C48)</f>
        <v>115105667.40999998</v>
      </c>
      <c r="D42" s="53">
        <f>SUM(D43:D48)</f>
        <v>75745996.420000002</v>
      </c>
      <c r="E42" s="32"/>
      <c r="F42" s="68"/>
      <c r="G42" s="68"/>
      <c r="H42" s="69"/>
      <c r="J42" s="28"/>
      <c r="M42" s="29"/>
    </row>
    <row r="43" spans="2:13" s="27" customFormat="1" ht="21" customHeight="1" x14ac:dyDescent="0.25">
      <c r="B43" s="48" t="s">
        <v>28</v>
      </c>
      <c r="C43" s="49">
        <v>70023187.409999996</v>
      </c>
      <c r="D43" s="49">
        <v>65329795.159999996</v>
      </c>
      <c r="E43" s="32"/>
      <c r="F43" s="70"/>
      <c r="G43" s="70"/>
      <c r="H43" s="71"/>
      <c r="I43" s="62"/>
      <c r="J43" s="28"/>
      <c r="M43" s="29"/>
    </row>
    <row r="44" spans="2:13" s="27" customFormat="1" ht="21" customHeight="1" x14ac:dyDescent="0.25">
      <c r="B44" s="48" t="s">
        <v>29</v>
      </c>
      <c r="C44" s="49">
        <v>21268844.420000002</v>
      </c>
      <c r="D44" s="49">
        <v>10058080.34</v>
      </c>
      <c r="E44" s="32"/>
      <c r="F44" s="50"/>
      <c r="G44" s="50"/>
      <c r="H44" s="67"/>
      <c r="J44" s="28"/>
      <c r="M44" s="29"/>
    </row>
    <row r="45" spans="2:13" s="27" customFormat="1" ht="21" customHeight="1" x14ac:dyDescent="0.25">
      <c r="B45" s="48" t="s">
        <v>30</v>
      </c>
      <c r="C45" s="49">
        <v>3969037.96</v>
      </c>
      <c r="D45" s="49">
        <v>0</v>
      </c>
      <c r="E45" s="32"/>
      <c r="F45" s="50"/>
      <c r="G45" s="50"/>
      <c r="H45" s="67"/>
      <c r="J45" s="28"/>
      <c r="M45" s="29"/>
    </row>
    <row r="46" spans="2:13" s="27" customFormat="1" ht="21" customHeight="1" x14ac:dyDescent="0.25">
      <c r="B46" s="48" t="s">
        <v>31</v>
      </c>
      <c r="C46" s="49">
        <f>22484779.18+1433.21</f>
        <v>22486212.390000001</v>
      </c>
      <c r="D46" s="49">
        <v>0</v>
      </c>
      <c r="E46" s="32"/>
      <c r="F46" s="50"/>
      <c r="G46" s="50"/>
      <c r="H46" s="67"/>
      <c r="J46" s="28"/>
      <c r="M46" s="29"/>
    </row>
    <row r="47" spans="2:13" s="27" customFormat="1" ht="21" customHeight="1" x14ac:dyDescent="0.25">
      <c r="B47" s="48" t="s">
        <v>32</v>
      </c>
      <c r="C47" s="49">
        <f>7845.12+1589346.98</f>
        <v>1597192.1</v>
      </c>
      <c r="D47" s="49">
        <f>0.01+2591457.94</f>
        <v>2591457.9499999997</v>
      </c>
      <c r="E47" s="32"/>
      <c r="F47" s="50"/>
      <c r="G47" s="50"/>
      <c r="H47" s="51"/>
      <c r="J47" s="28"/>
      <c r="M47" s="29"/>
    </row>
    <row r="48" spans="2:13" s="27" customFormat="1" ht="21" customHeight="1" x14ac:dyDescent="0.25">
      <c r="B48" s="48" t="s">
        <v>33</v>
      </c>
      <c r="C48" s="49">
        <v>-4238806.87</v>
      </c>
      <c r="D48" s="49">
        <v>-2233337.0299999998</v>
      </c>
      <c r="E48" s="32"/>
      <c r="F48" s="50"/>
      <c r="G48" s="50"/>
      <c r="H48" s="51"/>
      <c r="J48" s="28"/>
      <c r="M48" s="29"/>
    </row>
    <row r="49" spans="2:13" s="27" customFormat="1" ht="13.5" customHeight="1" thickBot="1" x14ac:dyDescent="0.3">
      <c r="B49" s="48"/>
      <c r="C49" s="49"/>
      <c r="D49" s="49"/>
      <c r="E49" s="32"/>
      <c r="F49" s="50"/>
      <c r="G49" s="50"/>
      <c r="H49" s="67"/>
      <c r="J49" s="28"/>
      <c r="M49" s="29"/>
    </row>
    <row r="50" spans="2:13" s="27" customFormat="1" ht="24.75" customHeight="1" thickBot="1" x14ac:dyDescent="0.3">
      <c r="B50" s="41" t="s">
        <v>34</v>
      </c>
      <c r="C50" s="53">
        <f>C15+C18+C24+C34+C42</f>
        <v>-1412569.6900000125</v>
      </c>
      <c r="D50" s="53">
        <f>D15+D18+D24+D34+D42</f>
        <v>-6591031.3100000024</v>
      </c>
      <c r="E50" s="56"/>
      <c r="F50" s="68"/>
      <c r="G50" s="68"/>
      <c r="H50" s="69"/>
      <c r="J50" s="28"/>
      <c r="M50" s="29"/>
    </row>
    <row r="51" spans="2:13" s="27" customFormat="1" ht="24.75" customHeight="1" thickBot="1" x14ac:dyDescent="0.3">
      <c r="B51" s="48" t="s">
        <v>35</v>
      </c>
      <c r="C51" s="49">
        <v>23193593.920000002</v>
      </c>
      <c r="D51" s="49">
        <v>0</v>
      </c>
      <c r="E51" s="65"/>
      <c r="F51" s="68"/>
      <c r="G51" s="68"/>
      <c r="H51" s="69"/>
      <c r="J51" s="28"/>
      <c r="M51" s="29"/>
    </row>
    <row r="52" spans="2:13" s="27" customFormat="1" ht="24.75" customHeight="1" thickBot="1" x14ac:dyDescent="0.3">
      <c r="B52" s="41" t="s">
        <v>36</v>
      </c>
      <c r="C52" s="53">
        <f>C15+C18+C24+C34+C42+C51</f>
        <v>21781024.229999989</v>
      </c>
      <c r="D52" s="53">
        <f>D15+D18+D24+D34+D42+D51</f>
        <v>-6591031.3100000024</v>
      </c>
      <c r="E52" s="56"/>
      <c r="F52" s="68"/>
      <c r="G52" s="68"/>
      <c r="H52" s="69"/>
      <c r="J52" s="28"/>
      <c r="M52" s="29"/>
    </row>
    <row r="53" spans="2:13" s="27" customFormat="1" ht="21" customHeight="1" x14ac:dyDescent="0.25">
      <c r="B53" s="48" t="s">
        <v>37</v>
      </c>
      <c r="C53" s="49">
        <v>0</v>
      </c>
      <c r="D53" s="49">
        <v>0</v>
      </c>
      <c r="E53" s="56"/>
      <c r="F53" s="50"/>
      <c r="G53" s="50"/>
      <c r="H53" s="69"/>
      <c r="J53" s="28"/>
      <c r="M53" s="29"/>
    </row>
    <row r="54" spans="2:13" s="27" customFormat="1" ht="21" customHeight="1" thickBot="1" x14ac:dyDescent="0.3">
      <c r="B54" s="72" t="s">
        <v>38</v>
      </c>
      <c r="C54" s="73">
        <v>0</v>
      </c>
      <c r="D54" s="73">
        <v>0</v>
      </c>
      <c r="E54" s="56"/>
      <c r="F54" s="50"/>
      <c r="G54" s="50"/>
      <c r="H54" s="74"/>
      <c r="J54" s="28"/>
      <c r="M54" s="29"/>
    </row>
    <row r="55" spans="2:13" s="40" customFormat="1" ht="21" customHeight="1" thickBot="1" x14ac:dyDescent="0.3">
      <c r="B55" s="75" t="s">
        <v>39</v>
      </c>
      <c r="C55" s="76">
        <f>C52+C54+C53</f>
        <v>21781024.229999989</v>
      </c>
      <c r="D55" s="42">
        <f>D52+D54+D53</f>
        <v>-6591031.3100000024</v>
      </c>
      <c r="E55" s="77"/>
      <c r="F55" s="44"/>
      <c r="G55" s="44"/>
      <c r="H55" s="47"/>
      <c r="J55" s="28"/>
      <c r="M55" s="47"/>
    </row>
    <row r="56" spans="2:13" x14ac:dyDescent="0.3">
      <c r="B56" s="78"/>
      <c r="C56" s="78"/>
      <c r="D56" s="79"/>
      <c r="E56" s="79"/>
    </row>
    <row r="57" spans="2:13" x14ac:dyDescent="0.3">
      <c r="B57" s="78"/>
      <c r="C57" s="78"/>
      <c r="D57" s="81"/>
      <c r="E57" s="81"/>
    </row>
    <row r="58" spans="2:13" x14ac:dyDescent="0.3">
      <c r="B58" s="82"/>
      <c r="C58" s="82"/>
      <c r="D58" s="83"/>
      <c r="E58" s="82"/>
    </row>
    <row r="59" spans="2:13" x14ac:dyDescent="0.3">
      <c r="B59" s="82"/>
      <c r="C59" s="82"/>
      <c r="D59" s="82"/>
      <c r="E59" s="82"/>
    </row>
    <row r="60" spans="2:13" x14ac:dyDescent="0.3">
      <c r="B60" s="82"/>
      <c r="C60" s="82"/>
      <c r="D60" s="82"/>
      <c r="E60" s="82"/>
    </row>
    <row r="61" spans="2:13" x14ac:dyDescent="0.3">
      <c r="B61" s="82"/>
      <c r="C61" s="82"/>
      <c r="D61" s="82"/>
      <c r="E61" s="82"/>
    </row>
    <row r="62" spans="2:13" x14ac:dyDescent="0.3">
      <c r="B62" s="82"/>
      <c r="C62" s="82"/>
      <c r="D62" s="82"/>
      <c r="E62" s="82"/>
    </row>
    <row r="63" spans="2:13" x14ac:dyDescent="0.3">
      <c r="B63" s="82"/>
      <c r="C63" s="82"/>
      <c r="D63" s="84"/>
      <c r="E63" s="82"/>
    </row>
  </sheetData>
  <mergeCells count="6">
    <mergeCell ref="B2:D2"/>
    <mergeCell ref="B7:D7"/>
    <mergeCell ref="B8:D8"/>
    <mergeCell ref="B9:D9"/>
    <mergeCell ref="B11:D11"/>
    <mergeCell ref="B12:B13"/>
  </mergeCells>
  <printOptions horizontalCentered="1" verticalCentered="1"/>
  <pageMargins left="0" right="0" top="0" bottom="0" header="0.51181102362204722" footer="0.51181102362204722"/>
  <pageSetup paperSize="9"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DRE 2023-2022</vt:lpstr>
      <vt:lpstr>'DRE 2023-2022'!Area_de_impressao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2024-03-01T19:27:10Z</dcterms:created>
  <dcterms:modified xsi:type="dcterms:W3CDTF">2024-03-01T19:27:32Z</dcterms:modified>
</cp:coreProperties>
</file>