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DAFI\UN_CONTABIL\2025\BALANÇO - 2025\DEMONSTRAÇÕES CONTÁBEIS\2025\"/>
    </mc:Choice>
  </mc:AlternateContent>
  <bookViews>
    <workbookView xWindow="0" yWindow="0" windowWidth="28800" windowHeight="12180"/>
  </bookViews>
  <sheets>
    <sheet name="BAL. PATRIMONIAL 2025" sheetId="1" r:id="rId1"/>
  </sheets>
  <externalReferences>
    <externalReference r:id="rId2"/>
  </externalReferences>
  <definedNames>
    <definedName name="_xlnm.Print_Area" localSheetId="0">'BAL. PATRIMONIAL 2025'!$B$2:$G$82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1" i="1" l="1"/>
  <c r="F61" i="1"/>
  <c r="G60" i="1"/>
  <c r="F60" i="1"/>
  <c r="H58" i="1" s="1"/>
  <c r="G59" i="1"/>
  <c r="F59" i="1"/>
  <c r="G58" i="1"/>
  <c r="G52" i="1" s="1"/>
  <c r="F58" i="1"/>
  <c r="F52" i="1" s="1"/>
  <c r="H50" i="1" s="1"/>
  <c r="D56" i="1"/>
  <c r="C56" i="1"/>
  <c r="G53" i="1"/>
  <c r="F53" i="1"/>
  <c r="D51" i="1"/>
  <c r="C51" i="1"/>
  <c r="G50" i="1"/>
  <c r="F50" i="1"/>
  <c r="F42" i="1" s="1"/>
  <c r="G47" i="1"/>
  <c r="G42" i="1" s="1"/>
  <c r="F47" i="1"/>
  <c r="D47" i="1"/>
  <c r="C47" i="1"/>
  <c r="G43" i="1"/>
  <c r="F43" i="1"/>
  <c r="D43" i="1"/>
  <c r="C43" i="1"/>
  <c r="D42" i="1"/>
  <c r="C42" i="1"/>
  <c r="F40" i="1"/>
  <c r="F39" i="1" s="1"/>
  <c r="G39" i="1"/>
  <c r="D39" i="1"/>
  <c r="C39" i="1"/>
  <c r="D37" i="1"/>
  <c r="C37" i="1"/>
  <c r="B37" i="1"/>
  <c r="G36" i="1"/>
  <c r="F36" i="1"/>
  <c r="D36" i="1"/>
  <c r="C36" i="1"/>
  <c r="D32" i="1"/>
  <c r="C32" i="1"/>
  <c r="C30" i="1"/>
  <c r="G29" i="1"/>
  <c r="F29" i="1"/>
  <c r="D29" i="1"/>
  <c r="C29" i="1"/>
  <c r="D26" i="1"/>
  <c r="C26" i="1"/>
  <c r="G25" i="1"/>
  <c r="F25" i="1"/>
  <c r="D25" i="1"/>
  <c r="C25" i="1"/>
  <c r="D22" i="1"/>
  <c r="C22" i="1"/>
  <c r="G21" i="1"/>
  <c r="F21" i="1"/>
  <c r="G19" i="1"/>
  <c r="F19" i="1"/>
  <c r="F18" i="1" s="1"/>
  <c r="F17" i="1" s="1"/>
  <c r="F63" i="1" s="1"/>
  <c r="G18" i="1"/>
  <c r="D18" i="1"/>
  <c r="D17" i="1" s="1"/>
  <c r="D63" i="1" s="1"/>
  <c r="C18" i="1"/>
  <c r="C17" i="1" s="1"/>
  <c r="C63" i="1" s="1"/>
  <c r="G17" i="1"/>
  <c r="G63" i="1" l="1"/>
</calcChain>
</file>

<file path=xl/sharedStrings.xml><?xml version="1.0" encoding="utf-8"?>
<sst xmlns="http://schemas.openxmlformats.org/spreadsheetml/2006/main" count="83" uniqueCount="70">
  <si>
    <t>EMPRESA MATO-GROSSENSE DE TECNOLOGIA DA INFORMAÇÃO</t>
  </si>
  <si>
    <t>NIRE: 51500000249 em 14/11/1980</t>
  </si>
  <si>
    <t>C.N.P.J.: 15.011.059/0001-52</t>
  </si>
  <si>
    <t xml:space="preserve">     BALANÇO PATRIMONIAL EM 31 DE DEZEMBRO DE 2025 E 2024</t>
  </si>
  <si>
    <t>ATIVO</t>
  </si>
  <si>
    <t>PASSIVO</t>
  </si>
  <si>
    <t>DESCRIÇÃO</t>
  </si>
  <si>
    <t>2025</t>
  </si>
  <si>
    <t>2024</t>
  </si>
  <si>
    <t xml:space="preserve">Em R$ </t>
  </si>
  <si>
    <t>CIRCULANTE</t>
  </si>
  <si>
    <t>Disponível</t>
  </si>
  <si>
    <t>Fornecedores</t>
  </si>
  <si>
    <t>Caixa e Bancos</t>
  </si>
  <si>
    <t>Fornecedores Diversos</t>
  </si>
  <si>
    <t>Aplicações Financeiras</t>
  </si>
  <si>
    <t>Empréstimos / Financiamento / Cauções</t>
  </si>
  <si>
    <t>Clientes</t>
  </si>
  <si>
    <t xml:space="preserve">Emprestimos </t>
  </si>
  <si>
    <t>Duplicatas a Receber</t>
  </si>
  <si>
    <t>Adiantamentos de Clientes</t>
  </si>
  <si>
    <t>Outros Créditos</t>
  </si>
  <si>
    <t>Obrigações Trabalhistas</t>
  </si>
  <si>
    <t>Obrigações Correntes</t>
  </si>
  <si>
    <t>Fundestec - Lei 9916/2013</t>
  </si>
  <si>
    <t>Encargos Sociais</t>
  </si>
  <si>
    <t xml:space="preserve">Adiantamento a Fornecedores </t>
  </si>
  <si>
    <t>Obrigações Tributárias</t>
  </si>
  <si>
    <t>IRRF a Recolher</t>
  </si>
  <si>
    <t>ISSQN a Recolher</t>
  </si>
  <si>
    <t>Cauções e Depósitos Judiciais</t>
  </si>
  <si>
    <t>Contribuições a Recolher</t>
  </si>
  <si>
    <t>Cauções Trabalhistas</t>
  </si>
  <si>
    <t>Parcelamentos Federais</t>
  </si>
  <si>
    <t xml:space="preserve">IRPJ/CSLL </t>
  </si>
  <si>
    <t>Impostos e Contribuições a Recuperar</t>
  </si>
  <si>
    <t>Consignações a Pagar</t>
  </si>
  <si>
    <t>Consignações</t>
  </si>
  <si>
    <t>Estoque</t>
  </si>
  <si>
    <t>Provisões</t>
  </si>
  <si>
    <t>Estoque (Almoxarifado)</t>
  </si>
  <si>
    <t>Provisões e Encargos Sociais</t>
  </si>
  <si>
    <t>NÃO-CIRCULANTE</t>
  </si>
  <si>
    <t>Realizável a Longo Prazo</t>
  </si>
  <si>
    <t>Outras Obrigações</t>
  </si>
  <si>
    <t>Cauções e Penhoras</t>
  </si>
  <si>
    <t>SEFAZ - Termo de Convênio 001/2005</t>
  </si>
  <si>
    <t>Investimentos</t>
  </si>
  <si>
    <t>Transf. de Recursos do Tesouro Estadual</t>
  </si>
  <si>
    <t>Participações Incentivadas</t>
  </si>
  <si>
    <t>Adiant. Para Futuro Aumento de Capital</t>
  </si>
  <si>
    <t>Participações Fundo Investimento</t>
  </si>
  <si>
    <t>Resultado Diferido</t>
  </si>
  <si>
    <t>Imobilizado</t>
  </si>
  <si>
    <t>Subvenções Governamentais - CPC 07</t>
  </si>
  <si>
    <t>Obras em Andamento</t>
  </si>
  <si>
    <t>PATRIMÔNIO LÍQUIDO</t>
  </si>
  <si>
    <t>Bens Móveis</t>
  </si>
  <si>
    <t>Capital Social</t>
  </si>
  <si>
    <t>( - ) Depreciação Acumulada</t>
  </si>
  <si>
    <t>Capital Social Subscrito</t>
  </si>
  <si>
    <t>Intangível</t>
  </si>
  <si>
    <t>Capital Social a Integralizar</t>
  </si>
  <si>
    <t>Softwares</t>
  </si>
  <si>
    <t>( - ) Amortização Acumulada</t>
  </si>
  <si>
    <t>Reservas de Lucros</t>
  </si>
  <si>
    <t>Subvenções para Investimentos</t>
  </si>
  <si>
    <t>Prejuízos Acumulados</t>
  </si>
  <si>
    <t>TOTAL DO ATIVO</t>
  </si>
  <si>
    <t>TOTAL DO PASSIVO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</si>
</sst>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</numFmts>
  <fonts count="16">
    <font>
      <sz val="10"/>
      <name val="Arial"/>
    </font>
    <font>
      <b/>
      <sz val="14.5"/>
      <name val="Myriad Pro"/>
      <family val="2"/>
    </font>
    <font>
      <b/>
      <sz val="16"/>
      <name val="Myriad Pro"/>
      <family val="2"/>
    </font>
    <font>
      <sz val="12"/>
      <name val="Myriad Pro"/>
      <family val="2"/>
    </font>
    <font>
      <sz val="14.2"/>
      <name val="Myriad Pro"/>
      <family val="2"/>
    </font>
    <font>
      <sz val="14.5"/>
      <name val="Myriad Pro"/>
      <family val="2"/>
    </font>
    <font>
      <b/>
      <sz val="14.5"/>
      <color theme="0"/>
      <name val="Myriad Pro"/>
      <family val="2"/>
    </font>
    <font>
      <b/>
      <sz val="14"/>
      <name val="Myriad Pro"/>
      <family val="2"/>
    </font>
    <font>
      <b/>
      <sz val="13"/>
      <name val="Myriad Pro"/>
      <family val="2"/>
    </font>
    <font>
      <sz val="13"/>
      <name val="Myriad Pro"/>
      <family val="2"/>
    </font>
    <font>
      <sz val="10"/>
      <name val="Arial"/>
      <family val="2"/>
    </font>
    <font>
      <b/>
      <u/>
      <sz val="13"/>
      <color theme="0"/>
      <name val="Myriad Pro"/>
      <family val="2"/>
    </font>
    <font>
      <b/>
      <u val="singleAccounting"/>
      <sz val="13"/>
      <name val="Myriad Pro"/>
      <family val="2"/>
    </font>
    <font>
      <b/>
      <u val="singleAccounting"/>
      <sz val="13"/>
      <color theme="0"/>
      <name val="Myriad Pro"/>
      <family val="2"/>
    </font>
    <font>
      <sz val="10"/>
      <name val="Myriad Pro"/>
      <family val="2"/>
    </font>
    <font>
      <b/>
      <sz val="13"/>
      <color rgb="FF000000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/>
    <xf numFmtId="0" fontId="9" fillId="0" borderId="0" xfId="0" applyFont="1" applyBorder="1" applyAlignment="1"/>
    <xf numFmtId="49" fontId="8" fillId="0" borderId="7" xfId="1" applyNumberFormat="1" applyFont="1" applyBorder="1" applyAlignment="1">
      <alignment horizontal="center" vertical="center"/>
    </xf>
    <xf numFmtId="49" fontId="8" fillId="0" borderId="6" xfId="1" applyNumberFormat="1" applyFont="1" applyBorder="1" applyAlignment="1">
      <alignment horizontal="center" vertical="center"/>
    </xf>
    <xf numFmtId="164" fontId="9" fillId="0" borderId="0" xfId="1" applyFont="1" applyBorder="1" applyAlignment="1"/>
    <xf numFmtId="164" fontId="8" fillId="0" borderId="10" xfId="1" applyFont="1" applyBorder="1" applyAlignment="1">
      <alignment horizontal="center" vertical="center"/>
    </xf>
    <xf numFmtId="164" fontId="8" fillId="0" borderId="9" xfId="1" applyFont="1" applyBorder="1" applyAlignment="1">
      <alignment horizontal="center" vertical="center"/>
    </xf>
    <xf numFmtId="0" fontId="11" fillId="2" borderId="12" xfId="0" applyFont="1" applyFill="1" applyBorder="1" applyAlignment="1">
      <alignment horizontal="left" vertical="center"/>
    </xf>
    <xf numFmtId="164" fontId="11" fillId="2" borderId="4" xfId="1" applyFont="1" applyFill="1" applyBorder="1" applyAlignment="1">
      <alignment horizontal="right" vertical="center"/>
    </xf>
    <xf numFmtId="164" fontId="11" fillId="2" borderId="12" xfId="1" applyFont="1" applyFill="1" applyBorder="1" applyAlignment="1">
      <alignment horizontal="right" vertical="center"/>
    </xf>
    <xf numFmtId="164" fontId="11" fillId="2" borderId="5" xfId="1" applyFont="1" applyFill="1" applyBorder="1" applyAlignment="1">
      <alignment vertical="center"/>
    </xf>
    <xf numFmtId="0" fontId="8" fillId="0" borderId="6" xfId="0" applyFont="1" applyBorder="1" applyAlignment="1">
      <alignment horizontal="left" vertical="center"/>
    </xf>
    <xf numFmtId="164" fontId="12" fillId="0" borderId="0" xfId="1" applyFont="1" applyBorder="1" applyAlignment="1">
      <alignment horizontal="right" vertical="center"/>
    </xf>
    <xf numFmtId="164" fontId="12" fillId="0" borderId="13" xfId="1" applyFont="1" applyBorder="1" applyAlignment="1">
      <alignment horizontal="right" vertical="center"/>
    </xf>
    <xf numFmtId="164" fontId="8" fillId="0" borderId="2" xfId="1" applyFont="1" applyFill="1" applyBorder="1" applyAlignment="1">
      <alignment vertical="center"/>
    </xf>
    <xf numFmtId="164" fontId="12" fillId="0" borderId="13" xfId="1" applyFont="1" applyFill="1" applyBorder="1" applyAlignment="1">
      <alignment horizontal="right" vertical="center"/>
    </xf>
    <xf numFmtId="0" fontId="9" fillId="0" borderId="13" xfId="0" applyFont="1" applyBorder="1" applyAlignment="1">
      <alignment horizontal="left" vertical="center"/>
    </xf>
    <xf numFmtId="164" fontId="9" fillId="0" borderId="0" xfId="1" applyFont="1" applyBorder="1" applyAlignment="1">
      <alignment horizontal="right" vertical="center"/>
    </xf>
    <xf numFmtId="164" fontId="9" fillId="0" borderId="13" xfId="1" applyFont="1" applyBorder="1" applyAlignment="1">
      <alignment horizontal="right" vertical="center"/>
    </xf>
    <xf numFmtId="164" fontId="9" fillId="0" borderId="2" xfId="1" applyFont="1" applyFill="1" applyBorder="1" applyAlignment="1">
      <alignment vertical="center"/>
    </xf>
    <xf numFmtId="164" fontId="9" fillId="0" borderId="13" xfId="1" applyFont="1" applyFill="1" applyBorder="1" applyAlignment="1">
      <alignment horizontal="right" vertical="center"/>
    </xf>
    <xf numFmtId="43" fontId="9" fillId="0" borderId="0" xfId="0" applyNumberFormat="1" applyFont="1" applyBorder="1" applyAlignment="1"/>
    <xf numFmtId="0" fontId="9" fillId="0" borderId="13" xfId="0" applyFont="1" applyBorder="1" applyAlignment="1">
      <alignment vertical="center"/>
    </xf>
    <xf numFmtId="164" fontId="9" fillId="0" borderId="2" xfId="1" applyFont="1" applyBorder="1" applyAlignment="1">
      <alignment vertical="center"/>
    </xf>
    <xf numFmtId="164" fontId="9" fillId="0" borderId="13" xfId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13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8" fillId="0" borderId="13" xfId="0" applyFont="1" applyFill="1" applyBorder="1" applyAlignment="1">
      <alignment horizontal="left" vertical="center"/>
    </xf>
    <xf numFmtId="164" fontId="12" fillId="0" borderId="0" xfId="1" applyFont="1" applyFill="1" applyBorder="1" applyAlignment="1">
      <alignment horizontal="right" vertical="center"/>
    </xf>
    <xf numFmtId="0" fontId="9" fillId="0" borderId="13" xfId="0" applyFont="1" applyFill="1" applyBorder="1" applyAlignment="1">
      <alignment horizontal="left" vertical="center"/>
    </xf>
    <xf numFmtId="164" fontId="9" fillId="0" borderId="0" xfId="1" applyFont="1" applyFill="1" applyBorder="1" applyAlignment="1">
      <alignment horizontal="right" vertical="center"/>
    </xf>
    <xf numFmtId="164" fontId="9" fillId="0" borderId="0" xfId="1" applyFont="1" applyBorder="1" applyAlignment="1">
      <alignment vertical="center"/>
    </xf>
    <xf numFmtId="164" fontId="9" fillId="0" borderId="0" xfId="1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/>
    </xf>
    <xf numFmtId="164" fontId="13" fillId="2" borderId="5" xfId="1" applyFont="1" applyFill="1" applyBorder="1" applyAlignment="1">
      <alignment vertical="center"/>
    </xf>
    <xf numFmtId="164" fontId="13" fillId="2" borderId="12" xfId="1" applyFont="1" applyFill="1" applyBorder="1" applyAlignment="1">
      <alignment horizontal="right" vertical="center"/>
    </xf>
    <xf numFmtId="164" fontId="8" fillId="0" borderId="0" xfId="1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164" fontId="12" fillId="0" borderId="13" xfId="1" applyNumberFormat="1" applyFont="1" applyFill="1" applyBorder="1" applyAlignment="1">
      <alignment horizontal="right" vertical="center"/>
    </xf>
    <xf numFmtId="165" fontId="9" fillId="0" borderId="0" xfId="2" applyFont="1" applyBorder="1" applyAlignment="1"/>
    <xf numFmtId="164" fontId="9" fillId="0" borderId="11" xfId="1" applyFont="1" applyBorder="1" applyAlignment="1">
      <alignment vertical="center"/>
    </xf>
    <xf numFmtId="164" fontId="9" fillId="0" borderId="9" xfId="1" applyFont="1" applyBorder="1" applyAlignment="1">
      <alignment vertical="center"/>
    </xf>
    <xf numFmtId="4" fontId="11" fillId="2" borderId="4" xfId="1" applyNumberFormat="1" applyFont="1" applyFill="1" applyBorder="1" applyAlignment="1">
      <alignment horizontal="right" vertical="center"/>
    </xf>
    <xf numFmtId="4" fontId="11" fillId="2" borderId="12" xfId="1" applyNumberFormat="1" applyFont="1" applyFill="1" applyBorder="1" applyAlignment="1">
      <alignment horizontal="right" vertical="center"/>
    </xf>
    <xf numFmtId="164" fontId="11" fillId="2" borderId="5" xfId="1" applyFont="1" applyFill="1" applyBorder="1" applyAlignment="1">
      <alignment horizontal="left" vertical="center"/>
    </xf>
    <xf numFmtId="4" fontId="8" fillId="0" borderId="0" xfId="1" applyNumberFormat="1" applyFont="1" applyBorder="1" applyAlignment="1">
      <alignment horizontal="right" vertical="center"/>
    </xf>
    <xf numFmtId="43" fontId="9" fillId="0" borderId="0" xfId="0" applyNumberFormat="1" applyFont="1" applyBorder="1" applyAlignment="1">
      <alignment vertical="center"/>
    </xf>
    <xf numFmtId="164" fontId="9" fillId="0" borderId="0" xfId="0" applyNumberFormat="1" applyFont="1" applyBorder="1" applyAlignment="1">
      <alignment vertical="center"/>
    </xf>
    <xf numFmtId="0" fontId="14" fillId="0" borderId="0" xfId="0" applyFont="1" applyBorder="1" applyAlignment="1"/>
    <xf numFmtId="164" fontId="3" fillId="0" borderId="0" xfId="1" applyFont="1" applyBorder="1" applyAlignment="1"/>
    <xf numFmtId="0" fontId="15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64" fontId="3" fillId="0" borderId="0" xfId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4" fontId="8" fillId="0" borderId="8" xfId="1" applyFont="1" applyBorder="1" applyAlignment="1">
      <alignment horizontal="center" vertical="center"/>
    </xf>
    <xf numFmtId="164" fontId="8" fillId="0" borderId="11" xfId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68</xdr:row>
      <xdr:rowOff>0</xdr:rowOff>
    </xdr:from>
    <xdr:ext cx="104775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191250" y="15592425"/>
          <a:ext cx="10477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939800</xdr:colOff>
      <xdr:row>66</xdr:row>
      <xdr:rowOff>208754</xdr:rowOff>
    </xdr:from>
    <xdr:to>
      <xdr:col>2</xdr:col>
      <xdr:colOff>1384300</xdr:colOff>
      <xdr:row>71</xdr:row>
      <xdr:rowOff>119060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39800" y="15343979"/>
          <a:ext cx="5207000" cy="1034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 eaLnBrk="1" fontAlgn="auto" latinLnBrk="0" hangingPunct="1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CLEBERSON ANTÔNIO SÁVIO GOMES</a:t>
          </a:r>
          <a:endParaRPr lang="pt-BR" sz="1300" b="0" i="0" baseline="0">
            <a:effectLst/>
            <a:latin typeface="Myriad Pro" panose="020B0503030403020204" pitchFamily="34" charset="0"/>
            <a:ea typeface="+mn-ea"/>
            <a:cs typeface="Arial" pitchFamily="34" charset="0"/>
          </a:endParaRPr>
        </a:p>
        <a:p>
          <a:pPr algn="ctr" rtl="0" eaLnBrk="1" fontAlgn="auto" latinLnBrk="0" hangingPunct="1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Presidente 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2476500</xdr:colOff>
      <xdr:row>66</xdr:row>
      <xdr:rowOff>223835</xdr:rowOff>
    </xdr:from>
    <xdr:to>
      <xdr:col>6</xdr:col>
      <xdr:colOff>1225100</xdr:colOff>
      <xdr:row>73</xdr:row>
      <xdr:rowOff>6348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0134600" y="15359060"/>
          <a:ext cx="3587300" cy="13255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SOCRATES FARIAS DE BARROS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Tecnologia da Informação e Comunicação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314324</xdr:colOff>
      <xdr:row>76</xdr:row>
      <xdr:rowOff>59528</xdr:rowOff>
    </xdr:from>
    <xdr:to>
      <xdr:col>5</xdr:col>
      <xdr:colOff>383724</xdr:colOff>
      <xdr:row>80</xdr:row>
      <xdr:rowOff>30953</xdr:rowOff>
    </xdr:to>
    <xdr:sp macro="" textlink="">
      <xdr:nvSpPr>
        <xdr:cNvPr id="5" name="Text Box 7"/>
        <xdr:cNvSpPr txBox="1">
          <a:spLocks noChangeArrowheads="1"/>
        </xdr:cNvSpPr>
      </xdr:nvSpPr>
      <xdr:spPr bwMode="auto">
        <a:xfrm>
          <a:off x="7972424" y="17356928"/>
          <a:ext cx="35936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>
            <a:defRPr sz="1000"/>
          </a:pPr>
          <a:r>
            <a:rPr lang="pt-BR" sz="1300" b="1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ALCINDO FERNANDO DA SILVA</a:t>
          </a:r>
        </a:p>
        <a:p>
          <a:pPr algn="ctr" rtl="0">
            <a:defRPr sz="1000"/>
          </a:pPr>
          <a:r>
            <a:rPr lang="pt-BR" sz="1300" b="0" i="0" u="none" strike="noStrike" baseline="0">
              <a:solidFill>
                <a:srgbClr val="000000"/>
              </a:solidFill>
              <a:latin typeface="Myriad Pro" panose="020B0503030403020204" pitchFamily="34" charset="0"/>
              <a:cs typeface="Arial"/>
            </a:rPr>
            <a:t>Contador - CRC/MT 014402 O-1</a:t>
          </a:r>
        </a:p>
      </xdr:txBody>
    </xdr:sp>
    <xdr:clientData/>
  </xdr:twoCellAnchor>
  <xdr:twoCellAnchor editAs="oneCell">
    <xdr:from>
      <xdr:col>2</xdr:col>
      <xdr:colOff>368300</xdr:colOff>
      <xdr:row>65</xdr:row>
      <xdr:rowOff>183355</xdr:rowOff>
    </xdr:from>
    <xdr:to>
      <xdr:col>4</xdr:col>
      <xdr:colOff>2336800</xdr:colOff>
      <xdr:row>72</xdr:row>
      <xdr:rowOff>169861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130800" y="15089980"/>
          <a:ext cx="4864100" cy="1548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CÉSAR FERNANDO BERRIEL VIDOTTO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Administrativo</a:t>
          </a: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2374900</xdr:colOff>
      <xdr:row>75</xdr:row>
      <xdr:rowOff>96834</xdr:rowOff>
    </xdr:from>
    <xdr:to>
      <xdr:col>3</xdr:col>
      <xdr:colOff>971100</xdr:colOff>
      <xdr:row>82</xdr:row>
      <xdr:rowOff>18253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3565525" y="17194209"/>
          <a:ext cx="3596825" cy="13215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36576" bIns="0" anchor="ctr" upright="1"/>
        <a:lstStyle/>
        <a:p>
          <a:pPr algn="ctr" rtl="0"/>
          <a:r>
            <a:rPr lang="pt-BR" sz="1300" b="1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PAULO MARCIO PINHEIRO MACEDO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/>
          <a:r>
            <a:rPr lang="pt-BR" sz="1300" b="0" i="0" baseline="0">
              <a:effectLst/>
              <a:latin typeface="Myriad Pro" panose="020B0503030403020204" pitchFamily="34" charset="0"/>
              <a:ea typeface="+mn-ea"/>
              <a:cs typeface="Arial" pitchFamily="34" charset="0"/>
            </a:rPr>
            <a:t>Diretor de Relacionamento com Cliente</a:t>
          </a:r>
          <a:endParaRPr lang="pt-BR" sz="1300">
            <a:effectLst/>
            <a:latin typeface="Myriad Pro" panose="020B0503030403020204" pitchFamily="34" charset="0"/>
            <a:cs typeface="Arial" pitchFamily="34" charset="0"/>
          </a:endParaRPr>
        </a:p>
        <a:p>
          <a:pPr algn="ctr" rtl="0">
            <a:defRPr sz="1000"/>
          </a:pPr>
          <a:endParaRPr lang="pt-BR" sz="1300" b="0" i="0" u="none" strike="noStrike" baseline="0">
            <a:solidFill>
              <a:srgbClr val="000000"/>
            </a:solidFill>
            <a:latin typeface="Myriad Pro" panose="020B0503030403020204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2</xdr:col>
      <xdr:colOff>241300</xdr:colOff>
      <xdr:row>1</xdr:row>
      <xdr:rowOff>152400</xdr:rowOff>
    </xdr:from>
    <xdr:to>
      <xdr:col>4</xdr:col>
      <xdr:colOff>2209800</xdr:colOff>
      <xdr:row>5</xdr:row>
      <xdr:rowOff>139700</xdr:rowOff>
    </xdr:to>
    <xdr:pic>
      <xdr:nvPicPr>
        <xdr:cNvPr id="8" name="image4.png"/>
        <xdr:cNvPicPr/>
      </xdr:nvPicPr>
      <xdr:blipFill>
        <a:blip xmlns:r="http://schemas.openxmlformats.org/officeDocument/2006/relationships" r:embed="rId1"/>
        <a:srcRect t="11426" b="25436"/>
        <a:stretch>
          <a:fillRect/>
        </a:stretch>
      </xdr:blipFill>
      <xdr:spPr>
        <a:xfrm>
          <a:off x="5003800" y="352425"/>
          <a:ext cx="4864100" cy="977900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CO%20PATRIMONIAL%20-%202025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. PATRIMONIAL 2025"/>
      <sheetName val="DMPL 2025-2024"/>
      <sheetName val="DRE 2025-2024"/>
      <sheetName val="DFC 2025-2024"/>
      <sheetName val="CALCULO CSLL IRPJ"/>
    </sheetNames>
    <sheetDataSet>
      <sheetData sheetId="0"/>
      <sheetData sheetId="1">
        <row r="24">
          <cell r="E24">
            <v>-26732164.879999999</v>
          </cell>
          <cell r="F24">
            <v>100511578.07000001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75"/>
  <sheetViews>
    <sheetView showGridLines="0" tabSelected="1" view="pageBreakPreview" topLeftCell="A33" zoomScale="80" zoomScaleNormal="75" zoomScaleSheetLayoutView="80" workbookViewId="0">
      <selection activeCell="E58" sqref="E58"/>
    </sheetView>
  </sheetViews>
  <sheetFormatPr defaultColWidth="9.140625" defaultRowHeight="15"/>
  <cols>
    <col min="1" max="1" width="17.85546875" style="3" customWidth="1"/>
    <col min="2" max="2" width="53.5703125" style="64" customWidth="1"/>
    <col min="3" max="3" width="21.42578125" style="64" customWidth="1"/>
    <col min="4" max="4" width="22" style="65" customWidth="1"/>
    <col min="5" max="5" width="52.85546875" style="65" customWidth="1"/>
    <col min="6" max="6" width="19.7109375" style="65" customWidth="1"/>
    <col min="7" max="7" width="21.42578125" style="65" bestFit="1" customWidth="1"/>
    <col min="8" max="8" width="22" style="61" bestFit="1" customWidth="1"/>
    <col min="9" max="10" width="23.42578125" style="3" bestFit="1" customWidth="1"/>
    <col min="11" max="16384" width="9.140625" style="3"/>
  </cols>
  <sheetData>
    <row r="2" spans="2:8" ht="19.5" customHeight="1">
      <c r="B2" s="1"/>
      <c r="C2" s="1"/>
      <c r="D2" s="1"/>
      <c r="E2" s="1"/>
      <c r="F2" s="1"/>
      <c r="G2" s="1"/>
      <c r="H2" s="2"/>
    </row>
    <row r="3" spans="2:8" ht="19.5" customHeight="1">
      <c r="B3" s="1"/>
      <c r="C3" s="1"/>
      <c r="D3" s="1"/>
      <c r="E3" s="1"/>
      <c r="F3" s="1"/>
      <c r="G3" s="1"/>
      <c r="H3" s="2"/>
    </row>
    <row r="4" spans="2:8" ht="19.5" customHeight="1">
      <c r="B4" s="70"/>
      <c r="C4" s="70"/>
      <c r="D4" s="70"/>
      <c r="E4" s="70"/>
      <c r="F4" s="70"/>
      <c r="G4" s="70"/>
      <c r="H4" s="2"/>
    </row>
    <row r="5" spans="2:8" ht="19.5" customHeight="1">
      <c r="B5" s="4"/>
      <c r="C5" s="4"/>
      <c r="D5" s="4"/>
      <c r="E5" s="4"/>
      <c r="F5" s="4"/>
      <c r="G5" s="4"/>
      <c r="H5" s="2"/>
    </row>
    <row r="6" spans="2:8" ht="19.5" customHeight="1">
      <c r="B6" s="4"/>
      <c r="C6" s="4"/>
      <c r="D6" s="4"/>
      <c r="E6" s="4"/>
      <c r="F6" s="4"/>
      <c r="G6" s="4"/>
      <c r="H6" s="2"/>
    </row>
    <row r="7" spans="2:8" ht="20.100000000000001" customHeight="1">
      <c r="B7" s="5"/>
      <c r="C7" s="5"/>
      <c r="D7" s="5"/>
      <c r="E7" s="5"/>
      <c r="F7" s="5"/>
      <c r="G7" s="5"/>
      <c r="H7" s="2"/>
    </row>
    <row r="8" spans="2:8" ht="20.100000000000001" customHeight="1">
      <c r="B8" s="71" t="s">
        <v>0</v>
      </c>
      <c r="C8" s="71"/>
      <c r="D8" s="71"/>
      <c r="E8" s="71"/>
      <c r="F8" s="71"/>
      <c r="G8" s="71"/>
      <c r="H8" s="2"/>
    </row>
    <row r="9" spans="2:8" ht="20.100000000000001" customHeight="1">
      <c r="B9" s="71" t="s">
        <v>1</v>
      </c>
      <c r="C9" s="71"/>
      <c r="D9" s="71"/>
      <c r="E9" s="71"/>
      <c r="F9" s="71"/>
      <c r="G9" s="71"/>
      <c r="H9" s="2"/>
    </row>
    <row r="10" spans="2:8" ht="20.100000000000001" customHeight="1">
      <c r="B10" s="72" t="s">
        <v>2</v>
      </c>
      <c r="C10" s="72"/>
      <c r="D10" s="72"/>
      <c r="E10" s="72"/>
      <c r="F10" s="72"/>
      <c r="G10" s="72"/>
      <c r="H10" s="2"/>
    </row>
    <row r="11" spans="2:8" ht="20.25" customHeight="1" thickBot="1">
      <c r="B11" s="6"/>
      <c r="C11" s="6"/>
      <c r="D11" s="6"/>
      <c r="E11" s="6"/>
      <c r="F11" s="6"/>
      <c r="G11" s="6"/>
      <c r="H11" s="2"/>
    </row>
    <row r="12" spans="2:8" ht="20.100000000000001" hidden="1" customHeight="1">
      <c r="B12" s="7"/>
      <c r="C12" s="6"/>
      <c r="D12" s="6"/>
      <c r="E12" s="6"/>
      <c r="F12" s="6"/>
      <c r="G12" s="8"/>
      <c r="H12" s="2"/>
    </row>
    <row r="13" spans="2:8" ht="19.5" customHeight="1" thickBot="1">
      <c r="B13" s="73" t="s">
        <v>3</v>
      </c>
      <c r="C13" s="74"/>
      <c r="D13" s="74"/>
      <c r="E13" s="74"/>
      <c r="F13" s="74"/>
      <c r="G13" s="75"/>
      <c r="H13" s="9"/>
    </row>
    <row r="14" spans="2:8" s="11" customFormat="1" ht="24.95" customHeight="1" thickBot="1">
      <c r="B14" s="76" t="s">
        <v>4</v>
      </c>
      <c r="C14" s="77"/>
      <c r="D14" s="78"/>
      <c r="E14" s="76" t="s">
        <v>5</v>
      </c>
      <c r="F14" s="77"/>
      <c r="G14" s="78"/>
      <c r="H14" s="10"/>
    </row>
    <row r="15" spans="2:8" s="11" customFormat="1" ht="15" customHeight="1">
      <c r="B15" s="66" t="s">
        <v>6</v>
      </c>
      <c r="C15" s="12" t="s">
        <v>7</v>
      </c>
      <c r="D15" s="13" t="s">
        <v>8</v>
      </c>
      <c r="E15" s="68" t="s">
        <v>6</v>
      </c>
      <c r="F15" s="13" t="s">
        <v>7</v>
      </c>
      <c r="G15" s="13" t="s">
        <v>8</v>
      </c>
      <c r="H15" s="14"/>
    </row>
    <row r="16" spans="2:8" s="11" customFormat="1" ht="15" customHeight="1" thickBot="1">
      <c r="B16" s="67"/>
      <c r="C16" s="15" t="s">
        <v>9</v>
      </c>
      <c r="D16" s="16" t="s">
        <v>9</v>
      </c>
      <c r="E16" s="69"/>
      <c r="F16" s="16" t="s">
        <v>9</v>
      </c>
      <c r="G16" s="16" t="s">
        <v>9</v>
      </c>
      <c r="H16" s="14"/>
    </row>
    <row r="17" spans="2:9" s="11" customFormat="1" ht="18" customHeight="1" thickBot="1">
      <c r="B17" s="17" t="s">
        <v>10</v>
      </c>
      <c r="C17" s="18">
        <f>C18+C22+C25+C32+C36+C39+C29</f>
        <v>59444001.109999999</v>
      </c>
      <c r="D17" s="19">
        <f>D18+D22+D25+D32+D36+D39+D29</f>
        <v>63941980.680000007</v>
      </c>
      <c r="E17" s="20" t="s">
        <v>10</v>
      </c>
      <c r="F17" s="19">
        <f>F18+F21+F25+F29+F36+F39</f>
        <v>38544379.460000001</v>
      </c>
      <c r="G17" s="19">
        <f>G18+G21+G25+G29+G36+G39</f>
        <v>24549512.350000001</v>
      </c>
      <c r="H17" s="14"/>
    </row>
    <row r="18" spans="2:9" s="11" customFormat="1" ht="18" customHeight="1">
      <c r="B18" s="21" t="s">
        <v>11</v>
      </c>
      <c r="C18" s="22">
        <f>C20+C19</f>
        <v>37141112.289999999</v>
      </c>
      <c r="D18" s="23">
        <f>D20+D19</f>
        <v>34525652.850000001</v>
      </c>
      <c r="E18" s="24" t="s">
        <v>12</v>
      </c>
      <c r="F18" s="25">
        <f>F19</f>
        <v>10822637.810000001</v>
      </c>
      <c r="G18" s="25">
        <f>G19</f>
        <v>5970408.5</v>
      </c>
      <c r="H18" s="14"/>
    </row>
    <row r="19" spans="2:9" s="11" customFormat="1" ht="18" customHeight="1">
      <c r="B19" s="26" t="s">
        <v>13</v>
      </c>
      <c r="C19" s="27">
        <v>34919674.670000002</v>
      </c>
      <c r="D19" s="28">
        <v>34019420.990000002</v>
      </c>
      <c r="E19" s="29" t="s">
        <v>14</v>
      </c>
      <c r="F19" s="30">
        <f>2210000+8600337.92+12299.89</f>
        <v>10822637.810000001</v>
      </c>
      <c r="G19" s="30">
        <f>5961584.41+8824.09</f>
        <v>5970408.5</v>
      </c>
      <c r="H19" s="14"/>
      <c r="I19" s="31"/>
    </row>
    <row r="20" spans="2:9" s="11" customFormat="1" ht="18" customHeight="1">
      <c r="B20" s="32" t="s">
        <v>15</v>
      </c>
      <c r="C20" s="27">
        <v>2221437.62</v>
      </c>
      <c r="D20" s="28">
        <v>506231.86</v>
      </c>
      <c r="E20" s="33"/>
      <c r="F20" s="34"/>
      <c r="G20" s="34"/>
      <c r="H20" s="14"/>
    </row>
    <row r="21" spans="2:9" s="11" customFormat="1" ht="18" customHeight="1">
      <c r="B21" s="32"/>
      <c r="C21" s="35"/>
      <c r="D21" s="32"/>
      <c r="E21" s="24" t="s">
        <v>16</v>
      </c>
      <c r="F21" s="25">
        <f>F23+F22</f>
        <v>3184284.2</v>
      </c>
      <c r="G21" s="25">
        <f>G23+G22</f>
        <v>2725834.81</v>
      </c>
      <c r="H21" s="14"/>
    </row>
    <row r="22" spans="2:9" s="11" customFormat="1" ht="18" customHeight="1">
      <c r="B22" s="36" t="s">
        <v>17</v>
      </c>
      <c r="C22" s="22">
        <f>C23</f>
        <v>6342464.5499999998</v>
      </c>
      <c r="D22" s="23">
        <f>D23</f>
        <v>9077465.2799999993</v>
      </c>
      <c r="E22" s="29" t="s">
        <v>18</v>
      </c>
      <c r="F22" s="30">
        <v>555600.54</v>
      </c>
      <c r="G22" s="30">
        <v>555600.54</v>
      </c>
      <c r="H22" s="14"/>
    </row>
    <row r="23" spans="2:9" s="11" customFormat="1" ht="18" customHeight="1">
      <c r="B23" s="26" t="s">
        <v>19</v>
      </c>
      <c r="C23" s="27">
        <v>6342464.5499999998</v>
      </c>
      <c r="D23" s="28">
        <v>9077465.2799999993</v>
      </c>
      <c r="E23" s="29" t="s">
        <v>20</v>
      </c>
      <c r="F23" s="30">
        <v>2628683.66</v>
      </c>
      <c r="G23" s="30">
        <v>2170234.27</v>
      </c>
      <c r="H23" s="14"/>
    </row>
    <row r="24" spans="2:9" s="11" customFormat="1" ht="18" customHeight="1">
      <c r="B24" s="32"/>
      <c r="C24" s="35"/>
      <c r="D24" s="32"/>
      <c r="E24" s="37"/>
      <c r="F24" s="32"/>
      <c r="G24" s="32"/>
      <c r="H24" s="14"/>
    </row>
    <row r="25" spans="2:9" s="11" customFormat="1" ht="18" customHeight="1">
      <c r="B25" s="38" t="s">
        <v>21</v>
      </c>
      <c r="C25" s="39">
        <f>C26+C27</f>
        <v>439192.37</v>
      </c>
      <c r="D25" s="25">
        <f>D26+D27</f>
        <v>2581290.25</v>
      </c>
      <c r="E25" s="24" t="s">
        <v>22</v>
      </c>
      <c r="F25" s="25">
        <f>F27+F26</f>
        <v>2501125.67</v>
      </c>
      <c r="G25" s="25">
        <f>G27+G26</f>
        <v>48509.07</v>
      </c>
      <c r="H25" s="14"/>
    </row>
    <row r="26" spans="2:9" s="11" customFormat="1" ht="18" customHeight="1">
      <c r="B26" s="40" t="s">
        <v>21</v>
      </c>
      <c r="C26" s="41">
        <f>98172.76+294243.56</f>
        <v>392416.32</v>
      </c>
      <c r="D26" s="30">
        <f>105098.56+596029.27+294243.56</f>
        <v>995371.39000000013</v>
      </c>
      <c r="E26" s="29" t="s">
        <v>23</v>
      </c>
      <c r="F26" s="30">
        <v>292291.62</v>
      </c>
      <c r="G26" s="30">
        <v>2923.36</v>
      </c>
      <c r="H26" s="14"/>
    </row>
    <row r="27" spans="2:9" s="11" customFormat="1" ht="18" customHeight="1">
      <c r="B27" s="32" t="s">
        <v>24</v>
      </c>
      <c r="C27" s="42">
        <v>46776.05</v>
      </c>
      <c r="D27" s="34">
        <v>1585918.86</v>
      </c>
      <c r="E27" s="29" t="s">
        <v>25</v>
      </c>
      <c r="F27" s="30">
        <v>2208834.0499999998</v>
      </c>
      <c r="G27" s="30">
        <v>45585.71</v>
      </c>
      <c r="H27" s="14"/>
    </row>
    <row r="28" spans="2:9" s="11" customFormat="1" ht="18" customHeight="1">
      <c r="B28" s="32"/>
      <c r="C28" s="35"/>
      <c r="D28" s="32"/>
      <c r="E28" s="37"/>
      <c r="F28" s="32"/>
      <c r="G28" s="32"/>
      <c r="H28" s="14"/>
    </row>
    <row r="29" spans="2:9" s="11" customFormat="1" ht="18" customHeight="1">
      <c r="B29" s="38" t="s">
        <v>26</v>
      </c>
      <c r="C29" s="39">
        <f>C30</f>
        <v>10190.89</v>
      </c>
      <c r="D29" s="25">
        <f>D30</f>
        <v>33107.56</v>
      </c>
      <c r="E29" s="24" t="s">
        <v>27</v>
      </c>
      <c r="F29" s="25">
        <f>SUM(F30:F34)</f>
        <v>4073931.03</v>
      </c>
      <c r="G29" s="25">
        <f>SUM(G30:G34)</f>
        <v>2227483.8099999996</v>
      </c>
      <c r="H29" s="14"/>
    </row>
    <row r="30" spans="2:9" s="11" customFormat="1" ht="18" customHeight="1">
      <c r="B30" s="40" t="s">
        <v>26</v>
      </c>
      <c r="C30" s="41">
        <f>6190.89+4000</f>
        <v>10190.89</v>
      </c>
      <c r="D30" s="30">
        <v>33107.56</v>
      </c>
      <c r="E30" s="29" t="s">
        <v>28</v>
      </c>
      <c r="F30" s="30">
        <v>2765694.98</v>
      </c>
      <c r="G30" s="30">
        <v>8678.31</v>
      </c>
      <c r="H30" s="14"/>
    </row>
    <row r="31" spans="2:9" s="11" customFormat="1" ht="18" customHeight="1">
      <c r="B31" s="40"/>
      <c r="C31" s="41"/>
      <c r="D31" s="30"/>
      <c r="E31" s="29" t="s">
        <v>29</v>
      </c>
      <c r="F31" s="30">
        <v>87630.5</v>
      </c>
      <c r="G31" s="30">
        <v>53007.59</v>
      </c>
      <c r="H31" s="14"/>
    </row>
    <row r="32" spans="2:9" s="11" customFormat="1" ht="18" customHeight="1">
      <c r="B32" s="38" t="s">
        <v>30</v>
      </c>
      <c r="C32" s="39">
        <f>C33</f>
        <v>93243.63</v>
      </c>
      <c r="D32" s="25">
        <f>D33</f>
        <v>266607.82</v>
      </c>
      <c r="E32" s="29" t="s">
        <v>31</v>
      </c>
      <c r="F32" s="30">
        <v>103228.63</v>
      </c>
      <c r="G32" s="30">
        <v>116275.4</v>
      </c>
      <c r="H32" s="14"/>
    </row>
    <row r="33" spans="2:11" s="11" customFormat="1" ht="18" customHeight="1">
      <c r="B33" s="40" t="s">
        <v>32</v>
      </c>
      <c r="C33" s="41">
        <v>93243.63</v>
      </c>
      <c r="D33" s="30">
        <v>266607.82</v>
      </c>
      <c r="E33" s="29" t="s">
        <v>33</v>
      </c>
      <c r="F33" s="30">
        <v>969693.84</v>
      </c>
      <c r="G33" s="30">
        <v>969693.84</v>
      </c>
      <c r="H33" s="14"/>
    </row>
    <row r="34" spans="2:11" s="11" customFormat="1" ht="18" customHeight="1">
      <c r="B34" s="40"/>
      <c r="C34" s="41"/>
      <c r="D34" s="30"/>
      <c r="E34" s="43" t="s">
        <v>34</v>
      </c>
      <c r="F34" s="30">
        <v>147683.07999999999</v>
      </c>
      <c r="G34" s="30">
        <v>1079828.67</v>
      </c>
      <c r="H34" s="14"/>
    </row>
    <row r="35" spans="2:11" s="11" customFormat="1" ht="18" customHeight="1">
      <c r="B35" s="40"/>
      <c r="C35" s="41"/>
      <c r="D35" s="30"/>
      <c r="E35" s="35"/>
      <c r="F35" s="32"/>
      <c r="G35" s="32"/>
      <c r="H35" s="14"/>
    </row>
    <row r="36" spans="2:11" s="11" customFormat="1" ht="18" customHeight="1">
      <c r="B36" s="38" t="s">
        <v>35</v>
      </c>
      <c r="C36" s="39">
        <f>C37</f>
        <v>15364097.07</v>
      </c>
      <c r="D36" s="25">
        <f>D37</f>
        <v>17353450.609999999</v>
      </c>
      <c r="E36" s="24" t="s">
        <v>36</v>
      </c>
      <c r="F36" s="25">
        <f>F37</f>
        <v>122446.52</v>
      </c>
      <c r="G36" s="25">
        <f>G37</f>
        <v>336058.58</v>
      </c>
      <c r="H36" s="14"/>
    </row>
    <row r="37" spans="2:11" s="11" customFormat="1" ht="18" customHeight="1">
      <c r="B37" s="40" t="str">
        <f>B36</f>
        <v>Impostos e Contribuições a Recuperar</v>
      </c>
      <c r="C37" s="41">
        <f>911563.94+14452533.13</f>
        <v>15364097.07</v>
      </c>
      <c r="D37" s="30">
        <f>911563.94+16441886.67</f>
        <v>17353450.609999999</v>
      </c>
      <c r="E37" s="29" t="s">
        <v>37</v>
      </c>
      <c r="F37" s="30">
        <v>122446.52</v>
      </c>
      <c r="G37" s="30">
        <v>336058.58</v>
      </c>
      <c r="H37" s="14"/>
    </row>
    <row r="38" spans="2:11" s="11" customFormat="1" ht="18" customHeight="1">
      <c r="B38" s="40"/>
      <c r="C38" s="41"/>
      <c r="D38" s="30"/>
      <c r="E38" s="29"/>
      <c r="F38" s="30"/>
      <c r="G38" s="30"/>
      <c r="H38" s="14"/>
    </row>
    <row r="39" spans="2:11" s="11" customFormat="1" ht="15.75" customHeight="1">
      <c r="B39" s="36" t="s">
        <v>38</v>
      </c>
      <c r="C39" s="22">
        <f>C40</f>
        <v>53700.31</v>
      </c>
      <c r="D39" s="23">
        <f>D40</f>
        <v>104406.31</v>
      </c>
      <c r="E39" s="24" t="s">
        <v>39</v>
      </c>
      <c r="F39" s="25">
        <f>F40</f>
        <v>17839954.23</v>
      </c>
      <c r="G39" s="25">
        <f>G40</f>
        <v>13241217.58</v>
      </c>
      <c r="H39" s="14"/>
    </row>
    <row r="40" spans="2:11" s="11" customFormat="1" ht="15.75" customHeight="1">
      <c r="B40" s="26" t="s">
        <v>40</v>
      </c>
      <c r="C40" s="27">
        <v>53700.31</v>
      </c>
      <c r="D40" s="28">
        <v>104406.31</v>
      </c>
      <c r="E40" s="29" t="s">
        <v>41</v>
      </c>
      <c r="F40" s="30">
        <f>17433642.59+406311.64</f>
        <v>17839954.23</v>
      </c>
      <c r="G40" s="30">
        <v>13241217.58</v>
      </c>
      <c r="H40" s="14"/>
    </row>
    <row r="41" spans="2:11" s="11" customFormat="1" ht="18" customHeight="1" thickBot="1">
      <c r="B41" s="44"/>
      <c r="C41" s="27"/>
      <c r="D41" s="28"/>
      <c r="E41" s="35"/>
      <c r="F41" s="32"/>
      <c r="G41" s="32"/>
      <c r="H41" s="14"/>
    </row>
    <row r="42" spans="2:11" s="11" customFormat="1" ht="21.75" thickBot="1">
      <c r="B42" s="17" t="s">
        <v>42</v>
      </c>
      <c r="C42" s="18">
        <f>C43+C47+C51+C56</f>
        <v>113965914.51999998</v>
      </c>
      <c r="D42" s="19">
        <f>D43+D47+D51+D56</f>
        <v>73169411.610000014</v>
      </c>
      <c r="E42" s="45" t="s">
        <v>42</v>
      </c>
      <c r="F42" s="46">
        <f>F43+F47+F50</f>
        <v>34353958.100000001</v>
      </c>
      <c r="G42" s="46">
        <f>G43+G47+G50</f>
        <v>12180335.25</v>
      </c>
      <c r="H42" s="14"/>
    </row>
    <row r="43" spans="2:11" s="11" customFormat="1" ht="18" customHeight="1">
      <c r="B43" s="38" t="s">
        <v>43</v>
      </c>
      <c r="C43" s="39">
        <f>C44+C45</f>
        <v>5746190.8799999999</v>
      </c>
      <c r="D43" s="25">
        <f>D44+D45</f>
        <v>465708.93</v>
      </c>
      <c r="E43" s="24" t="s">
        <v>44</v>
      </c>
      <c r="F43" s="25">
        <f>F45+F44</f>
        <v>1623275.9100000001</v>
      </c>
      <c r="G43" s="25">
        <f>G45+G44</f>
        <v>2780484.28</v>
      </c>
      <c r="H43" s="14"/>
    </row>
    <row r="44" spans="2:11" s="11" customFormat="1" ht="18" customHeight="1">
      <c r="B44" s="40" t="s">
        <v>35</v>
      </c>
      <c r="C44" s="41">
        <v>5290230.76</v>
      </c>
      <c r="D44" s="30">
        <v>9748.81</v>
      </c>
      <c r="E44" s="29" t="s">
        <v>33</v>
      </c>
      <c r="F44" s="30">
        <v>578745.81000000006</v>
      </c>
      <c r="G44" s="30">
        <v>1735954.18</v>
      </c>
      <c r="H44" s="14"/>
      <c r="I44" s="31"/>
    </row>
    <row r="45" spans="2:11" s="11" customFormat="1" ht="18" customHeight="1">
      <c r="B45" s="40" t="s">
        <v>45</v>
      </c>
      <c r="C45" s="41">
        <v>455960.12</v>
      </c>
      <c r="D45" s="30">
        <v>455960.12</v>
      </c>
      <c r="E45" s="29" t="s">
        <v>46</v>
      </c>
      <c r="F45" s="30">
        <v>1044530.1</v>
      </c>
      <c r="G45" s="30">
        <v>1044530.1</v>
      </c>
      <c r="H45" s="14"/>
    </row>
    <row r="46" spans="2:11" s="11" customFormat="1" ht="18" customHeight="1">
      <c r="B46" s="40"/>
      <c r="C46" s="41"/>
      <c r="D46" s="30"/>
      <c r="E46" s="24"/>
      <c r="F46" s="25"/>
      <c r="G46" s="25"/>
      <c r="H46" s="14"/>
    </row>
    <row r="47" spans="2:11" s="11" customFormat="1" ht="18" customHeight="1">
      <c r="B47" s="38" t="s">
        <v>47</v>
      </c>
      <c r="C47" s="39">
        <f>C48+C49</f>
        <v>0</v>
      </c>
      <c r="D47" s="25">
        <f>D48+D49</f>
        <v>26369.65</v>
      </c>
      <c r="E47" s="24" t="s">
        <v>48</v>
      </c>
      <c r="F47" s="25">
        <f>F48</f>
        <v>9399850.9700000007</v>
      </c>
      <c r="G47" s="25">
        <f>G48</f>
        <v>9399850.9700000007</v>
      </c>
      <c r="H47" s="14"/>
    </row>
    <row r="48" spans="2:11" s="11" customFormat="1" ht="18" customHeight="1">
      <c r="B48" s="40" t="s">
        <v>49</v>
      </c>
      <c r="C48" s="41">
        <v>0</v>
      </c>
      <c r="D48" s="30">
        <v>24749.47</v>
      </c>
      <c r="E48" s="29" t="s">
        <v>50</v>
      </c>
      <c r="F48" s="30">
        <v>9399850.9700000007</v>
      </c>
      <c r="G48" s="30">
        <v>9399850.9700000007</v>
      </c>
      <c r="H48" s="14"/>
      <c r="I48" s="47"/>
      <c r="J48" s="39"/>
      <c r="K48" s="39"/>
    </row>
    <row r="49" spans="2:12" s="11" customFormat="1" ht="18" customHeight="1">
      <c r="B49" s="40" t="s">
        <v>51</v>
      </c>
      <c r="C49" s="41">
        <v>0</v>
      </c>
      <c r="D49" s="30">
        <v>1620.18</v>
      </c>
      <c r="E49" s="29"/>
      <c r="F49" s="30"/>
      <c r="G49" s="30"/>
      <c r="H49" s="14"/>
      <c r="I49" s="43"/>
      <c r="J49" s="41"/>
      <c r="K49" s="41"/>
    </row>
    <row r="50" spans="2:12" s="11" customFormat="1" ht="18" customHeight="1">
      <c r="B50" s="32"/>
      <c r="C50" s="35"/>
      <c r="D50" s="32"/>
      <c r="E50" s="24" t="s">
        <v>52</v>
      </c>
      <c r="F50" s="25">
        <f>F51</f>
        <v>23330831.219999999</v>
      </c>
      <c r="G50" s="25">
        <f>G51</f>
        <v>0</v>
      </c>
      <c r="H50" s="14">
        <f>F52-'[1]DMPL 2025-2024'!F24</f>
        <v>0</v>
      </c>
      <c r="I50" s="31"/>
    </row>
    <row r="51" spans="2:12" s="11" customFormat="1" ht="18" customHeight="1" thickBot="1">
      <c r="B51" s="48" t="s">
        <v>53</v>
      </c>
      <c r="C51" s="39">
        <f>C52+C53+C54</f>
        <v>80199447.099999994</v>
      </c>
      <c r="D51" s="25">
        <f>D52+D53+D54</f>
        <v>53990644.360000014</v>
      </c>
      <c r="E51" s="29" t="s">
        <v>54</v>
      </c>
      <c r="F51" s="30">
        <v>23330831.219999999</v>
      </c>
      <c r="G51" s="30">
        <v>0</v>
      </c>
      <c r="H51" s="14"/>
    </row>
    <row r="52" spans="2:12" s="11" customFormat="1" ht="18" customHeight="1" thickBot="1">
      <c r="B52" s="49" t="s">
        <v>55</v>
      </c>
      <c r="C52" s="41">
        <v>31282345.140000001</v>
      </c>
      <c r="D52" s="30">
        <v>8940315.6799999997</v>
      </c>
      <c r="E52" s="45" t="s">
        <v>56</v>
      </c>
      <c r="F52" s="46">
        <f>F58+F53+F60</f>
        <v>100511578.07000001</v>
      </c>
      <c r="G52" s="46">
        <f>G58+G53+G60</f>
        <v>100381544.69</v>
      </c>
      <c r="H52" s="14"/>
      <c r="I52" s="31"/>
    </row>
    <row r="53" spans="2:12" s="11" customFormat="1" ht="18" customHeight="1">
      <c r="B53" s="49" t="s">
        <v>57</v>
      </c>
      <c r="C53" s="41">
        <v>99101047.140000001</v>
      </c>
      <c r="D53" s="30">
        <v>86125303.150000006</v>
      </c>
      <c r="E53" s="24" t="s">
        <v>58</v>
      </c>
      <c r="F53" s="25">
        <f>F54+F56</f>
        <v>90600149.030000001</v>
      </c>
      <c r="G53" s="25">
        <f>G54+G56</f>
        <v>90600149.030000001</v>
      </c>
      <c r="H53" s="14"/>
      <c r="I53" s="31"/>
    </row>
    <row r="54" spans="2:12" s="11" customFormat="1" ht="18" customHeight="1">
      <c r="B54" s="49" t="s">
        <v>59</v>
      </c>
      <c r="C54" s="41">
        <v>-50183945.18</v>
      </c>
      <c r="D54" s="30">
        <v>-41074974.469999999</v>
      </c>
      <c r="E54" s="29" t="s">
        <v>60</v>
      </c>
      <c r="F54" s="30">
        <v>100000000</v>
      </c>
      <c r="G54" s="30">
        <v>100000000</v>
      </c>
      <c r="H54" s="14"/>
    </row>
    <row r="55" spans="2:12" s="11" customFormat="1" ht="18" customHeight="1">
      <c r="B55" s="49"/>
      <c r="C55" s="41"/>
      <c r="D55" s="30"/>
      <c r="E55" s="29"/>
      <c r="F55" s="30"/>
      <c r="G55" s="30"/>
      <c r="H55" s="14"/>
      <c r="I55" s="31"/>
    </row>
    <row r="56" spans="2:12" s="11" customFormat="1" ht="18" customHeight="1">
      <c r="B56" s="48" t="s">
        <v>61</v>
      </c>
      <c r="C56" s="39">
        <f>C57+C58</f>
        <v>28020276.539999999</v>
      </c>
      <c r="D56" s="25">
        <f>D57+D58</f>
        <v>18686688.670000002</v>
      </c>
      <c r="E56" s="29" t="s">
        <v>62</v>
      </c>
      <c r="F56" s="30">
        <v>-9399850.9700000007</v>
      </c>
      <c r="G56" s="30">
        <v>-9399850.9700000007</v>
      </c>
      <c r="H56" s="14"/>
      <c r="I56" s="31"/>
    </row>
    <row r="57" spans="2:12" s="11" customFormat="1" ht="18" customHeight="1">
      <c r="B57" s="49" t="s">
        <v>63</v>
      </c>
      <c r="C57" s="41">
        <v>65774335.829999998</v>
      </c>
      <c r="D57" s="30">
        <v>54454467.829999998</v>
      </c>
      <c r="E57" s="29"/>
      <c r="F57" s="30"/>
      <c r="G57" s="30"/>
      <c r="H57" s="14"/>
      <c r="I57" s="31"/>
    </row>
    <row r="58" spans="2:12" s="11" customFormat="1" ht="18" customHeight="1">
      <c r="B58" s="40" t="s">
        <v>64</v>
      </c>
      <c r="C58" s="27">
        <v>-37754059.289999999</v>
      </c>
      <c r="D58" s="28">
        <v>-35767779.159999996</v>
      </c>
      <c r="E58" s="24" t="s">
        <v>65</v>
      </c>
      <c r="F58" s="50">
        <f>F59</f>
        <v>36643593.920000002</v>
      </c>
      <c r="G58" s="50">
        <f>G59</f>
        <v>36643593.920000002</v>
      </c>
      <c r="H58" s="14">
        <f>F60-'[1]DMPL 2025-2024'!E24</f>
        <v>0</v>
      </c>
      <c r="I58" s="51"/>
      <c r="J58" s="51"/>
      <c r="K58" s="51"/>
      <c r="L58" s="51"/>
    </row>
    <row r="59" spans="2:12" s="11" customFormat="1" ht="18" customHeight="1">
      <c r="B59" s="32"/>
      <c r="C59" s="35"/>
      <c r="D59" s="32"/>
      <c r="E59" s="29" t="s">
        <v>66</v>
      </c>
      <c r="F59" s="30">
        <f>13450000+23193593.92</f>
        <v>36643593.920000002</v>
      </c>
      <c r="G59" s="30">
        <f>13450000+23193593.92</f>
        <v>36643593.920000002</v>
      </c>
      <c r="H59" s="14"/>
      <c r="I59" s="51"/>
      <c r="J59" s="51"/>
      <c r="K59" s="51"/>
      <c r="L59" s="51"/>
    </row>
    <row r="60" spans="2:12" s="11" customFormat="1" ht="18" customHeight="1">
      <c r="B60" s="32"/>
      <c r="C60" s="35"/>
      <c r="D60" s="32"/>
      <c r="E60" s="24" t="s">
        <v>67</v>
      </c>
      <c r="F60" s="50">
        <f>F61</f>
        <v>-26732164.879999995</v>
      </c>
      <c r="G60" s="50">
        <f>G61</f>
        <v>-26862198.259999998</v>
      </c>
      <c r="H60" s="14"/>
      <c r="I60" s="51"/>
      <c r="J60" s="51"/>
      <c r="K60" s="51"/>
      <c r="L60" s="51"/>
    </row>
    <row r="61" spans="2:12" s="11" customFormat="1" ht="18" customHeight="1">
      <c r="B61" s="32"/>
      <c r="C61" s="35"/>
      <c r="D61" s="32"/>
      <c r="E61" s="29" t="s">
        <v>67</v>
      </c>
      <c r="F61" s="30">
        <f>8579267.6+17923893-40142592.61-13450000+357267.12+0.01</f>
        <v>-26732164.879999995</v>
      </c>
      <c r="G61" s="30">
        <f>8579267.6+17923893-42111496.88-13450000+3275966.69-1079828.67</f>
        <v>-26862198.259999998</v>
      </c>
      <c r="H61" s="14"/>
      <c r="I61" s="51"/>
      <c r="J61" s="51"/>
      <c r="K61" s="51"/>
      <c r="L61" s="51"/>
    </row>
    <row r="62" spans="2:12" s="11" customFormat="1" ht="18" customHeight="1" thickBot="1">
      <c r="B62" s="32"/>
      <c r="C62" s="27"/>
      <c r="D62" s="28"/>
      <c r="E62" s="52"/>
      <c r="F62" s="53"/>
      <c r="G62" s="53"/>
      <c r="H62" s="14"/>
      <c r="I62" s="14"/>
      <c r="J62" s="14"/>
      <c r="K62" s="51"/>
      <c r="L62" s="51"/>
    </row>
    <row r="63" spans="2:12" s="11" customFormat="1" ht="27" customHeight="1" thickBot="1">
      <c r="B63" s="17" t="s">
        <v>68</v>
      </c>
      <c r="C63" s="54">
        <f>C17+C42</f>
        <v>173409915.63</v>
      </c>
      <c r="D63" s="55">
        <f>D17+D42</f>
        <v>137111392.29000002</v>
      </c>
      <c r="E63" s="56" t="s">
        <v>69</v>
      </c>
      <c r="F63" s="55">
        <f>F17+F42+F52</f>
        <v>173409915.63</v>
      </c>
      <c r="G63" s="55">
        <f>G17+G42+G52</f>
        <v>137111392.28999999</v>
      </c>
      <c r="H63" s="14"/>
      <c r="I63" s="14"/>
      <c r="J63" s="14"/>
    </row>
    <row r="64" spans="2:12" ht="18" customHeight="1">
      <c r="B64" s="35"/>
      <c r="C64" s="57"/>
      <c r="D64" s="58"/>
      <c r="E64" s="35"/>
      <c r="F64" s="35"/>
      <c r="G64" s="59"/>
      <c r="H64" s="14"/>
      <c r="I64" s="14"/>
      <c r="J64" s="14"/>
    </row>
    <row r="65" spans="2:10" ht="18" customHeight="1">
      <c r="B65" s="35"/>
      <c r="C65" s="35"/>
      <c r="D65" s="35"/>
      <c r="E65" s="35"/>
      <c r="F65" s="35"/>
      <c r="G65" s="58"/>
      <c r="H65" s="14"/>
      <c r="I65" s="14"/>
      <c r="J65" s="14"/>
    </row>
    <row r="66" spans="2:10" ht="18" customHeight="1">
      <c r="B66" s="35"/>
      <c r="C66" s="35"/>
      <c r="D66" s="35"/>
      <c r="E66" s="35"/>
      <c r="F66" s="35"/>
      <c r="G66" s="35"/>
      <c r="H66" s="14"/>
      <c r="I66" s="11"/>
      <c r="J66" s="11"/>
    </row>
    <row r="67" spans="2:10" ht="18" customHeight="1">
      <c r="B67" s="35"/>
      <c r="C67" s="35"/>
      <c r="D67" s="35"/>
      <c r="E67" s="35"/>
      <c r="F67" s="35"/>
      <c r="G67" s="35"/>
      <c r="H67" s="14"/>
      <c r="I67" s="11"/>
      <c r="J67" s="11"/>
    </row>
    <row r="68" spans="2:10" ht="18" customHeight="1">
      <c r="B68" s="35"/>
      <c r="C68" s="35"/>
      <c r="D68" s="35"/>
      <c r="E68" s="35"/>
      <c r="F68" s="35"/>
      <c r="G68" s="35"/>
      <c r="H68" s="14"/>
      <c r="I68" s="11"/>
      <c r="J68" s="11"/>
    </row>
    <row r="69" spans="2:10" ht="18" customHeight="1">
      <c r="B69" s="35"/>
      <c r="C69" s="35"/>
      <c r="D69" s="35"/>
      <c r="E69" s="35"/>
      <c r="F69" s="35"/>
      <c r="G69" s="35"/>
      <c r="H69" s="11"/>
      <c r="I69" s="11"/>
      <c r="J69" s="11"/>
    </row>
    <row r="70" spans="2:10" ht="18" customHeight="1">
      <c r="B70" s="35"/>
      <c r="C70" s="35"/>
      <c r="D70" s="35"/>
      <c r="E70" s="35"/>
      <c r="F70" s="35"/>
      <c r="G70" s="35"/>
      <c r="H70" s="60"/>
    </row>
    <row r="71" spans="2:10" ht="16.5">
      <c r="B71" s="35"/>
      <c r="C71" s="35"/>
      <c r="D71" s="35"/>
      <c r="E71" s="35"/>
      <c r="F71" s="35"/>
      <c r="G71" s="35"/>
    </row>
    <row r="72" spans="2:10" ht="16.5">
      <c r="B72" s="35"/>
      <c r="C72" s="35"/>
      <c r="D72" s="35"/>
      <c r="E72" s="62"/>
      <c r="F72" s="62"/>
      <c r="G72" s="35"/>
    </row>
    <row r="73" spans="2:10" ht="16.5">
      <c r="B73" s="35"/>
      <c r="C73" s="35"/>
      <c r="D73" s="35"/>
      <c r="E73" s="35"/>
      <c r="F73" s="35"/>
      <c r="G73" s="35"/>
    </row>
    <row r="74" spans="2:10" ht="16.5">
      <c r="B74" s="35"/>
      <c r="C74" s="35"/>
      <c r="D74" s="35"/>
      <c r="E74" s="63"/>
      <c r="F74" s="63"/>
      <c r="G74" s="35"/>
    </row>
    <row r="75" spans="2:10" ht="16.5">
      <c r="B75" s="35"/>
      <c r="C75" s="35"/>
      <c r="D75" s="35"/>
      <c r="E75" s="35"/>
      <c r="F75" s="35"/>
      <c r="G75" s="35"/>
    </row>
  </sheetData>
  <mergeCells count="9">
    <mergeCell ref="B15:B16"/>
    <mergeCell ref="E15:E16"/>
    <mergeCell ref="B4:G4"/>
    <mergeCell ref="B8:G8"/>
    <mergeCell ref="B9:G9"/>
    <mergeCell ref="B10:G10"/>
    <mergeCell ref="B13:G13"/>
    <mergeCell ref="B14:D14"/>
    <mergeCell ref="E14:G14"/>
  </mergeCells>
  <printOptions horizontalCentered="1" verticalCentered="1"/>
  <pageMargins left="0" right="0" top="0" bottom="0" header="0.15748031496062992" footer="0.51181102362204722"/>
  <pageSetup paperSize="9" scale="5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BAL. PATRIMONIAL 2025</vt:lpstr>
      <vt:lpstr>'BAL. PATRIMONIAL 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Alcindo Fernando da Silva</dc:creator>
  <cp:lastModifiedBy>Pedro Augusto Prado Lima</cp:lastModifiedBy>
  <cp:lastPrinted>2026-02-25T20:35:32Z</cp:lastPrinted>
  <dcterms:created xsi:type="dcterms:W3CDTF">2026-02-24T19:07:22Z</dcterms:created>
  <dcterms:modified xsi:type="dcterms:W3CDTF">2026-02-25T20:35:46Z</dcterms:modified>
</cp:coreProperties>
</file>