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uPC\Downloads\"/>
    </mc:Choice>
  </mc:AlternateContent>
  <xr:revisionPtr revIDLastSave="0" documentId="8_{2A26FF87-FF5F-4BA9-A8CD-9282A743CBEF}" xr6:coauthVersionLast="47" xr6:coauthVersionMax="47" xr10:uidLastSave="{00000000-0000-0000-0000-000000000000}"/>
  <bookViews>
    <workbookView xWindow="-24120" yWindow="-120" windowWidth="24240" windowHeight="13020" xr2:uid="{9AB2BBC7-DABA-4D30-A825-23F5D324CDB7}"/>
  </bookViews>
  <sheets>
    <sheet name="DRE 2025-2024" sheetId="1" r:id="rId1"/>
  </sheets>
  <definedNames>
    <definedName name="_xlnm.Print_Area" localSheetId="0">'DRE 2025-2024'!$A$1:$D$74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9" i="1" l="1"/>
  <c r="D57" i="1"/>
  <c r="D51" i="1"/>
  <c r="C51" i="1"/>
  <c r="D49" i="1"/>
  <c r="D44" i="1"/>
  <c r="D42" i="1"/>
  <c r="D38" i="1"/>
  <c r="D37" i="1" s="1"/>
  <c r="C37" i="1"/>
  <c r="D32" i="1"/>
  <c r="D30" i="1"/>
  <c r="D28" i="1"/>
  <c r="D27" i="1"/>
  <c r="D24" i="1" s="1"/>
  <c r="C24" i="1"/>
  <c r="D20" i="1"/>
  <c r="C20" i="1"/>
  <c r="D19" i="1"/>
  <c r="D22" i="1" s="1"/>
  <c r="C19" i="1"/>
  <c r="C22" i="1" s="1"/>
  <c r="C35" i="1" s="1"/>
  <c r="D16" i="1"/>
  <c r="D15" i="1"/>
  <c r="C15" i="1"/>
  <c r="C58" i="1" s="1"/>
  <c r="C61" i="1" s="1"/>
  <c r="D35" i="1" l="1"/>
  <c r="D58" i="1"/>
  <c r="D61" i="1" s="1"/>
</calcChain>
</file>

<file path=xl/sharedStrings.xml><?xml version="1.0" encoding="utf-8"?>
<sst xmlns="http://schemas.openxmlformats.org/spreadsheetml/2006/main" count="53" uniqueCount="51">
  <si>
    <t>EMPRESA MATO-GROSSENSE DE TECNOLOGIA DA INFORMAÇÃO</t>
  </si>
  <si>
    <t>NIRE: 51500000249 em 14/11/1980</t>
  </si>
  <si>
    <t>C.N.P.J.: 15.011.059/0001-52</t>
  </si>
  <si>
    <t>DEMONSTRAÇÃO DO RESULTADO DO EXERCÍCIO</t>
  </si>
  <si>
    <t>DESCRIÇÃO</t>
  </si>
  <si>
    <t>1º TRIMESTRE 2026</t>
  </si>
  <si>
    <t>Em R$</t>
  </si>
  <si>
    <t>RECEITA OPERACIONAL BRUTA</t>
  </si>
  <si>
    <t>Venda de Serviços</t>
  </si>
  <si>
    <t>Venda de Serviços - Parcerias Estrategicas - TIC</t>
  </si>
  <si>
    <t>Venda de Serviços -  Parcerias Estrategicas - Serviços de Telecomunicações</t>
  </si>
  <si>
    <t xml:space="preserve">DEDUÇÕES DA RECEITA BRUTA </t>
  </si>
  <si>
    <t>Tributos sobre Vendas</t>
  </si>
  <si>
    <t>Vendas Canceladas</t>
  </si>
  <si>
    <t>( = ) RECEITA OPERACIONAL LIQUIDA</t>
  </si>
  <si>
    <t>CUSTOS DOS SERVIÇOS PRESTADOS</t>
  </si>
  <si>
    <t>Folha de Pagamento e Encargos</t>
  </si>
  <si>
    <t>Folha de Pagamento e Encargos - Pessoal Cedido à Outras UO's</t>
  </si>
  <si>
    <t>Assistencia Tecnica de Equipamentos</t>
  </si>
  <si>
    <t>Licenças e Atualizações de Uso de Software</t>
  </si>
  <si>
    <t>Serviços de Comunicação/Transmissão de Dados</t>
  </si>
  <si>
    <t>Manutenção de Rede Eletrica e Lógica</t>
  </si>
  <si>
    <t xml:space="preserve">Custos - Parcerias Estratégicas </t>
  </si>
  <si>
    <t xml:space="preserve">Custos - Parcerias Estratégicas - Consumo Interno </t>
  </si>
  <si>
    <t>Certificação Digital</t>
  </si>
  <si>
    <t>Demais Custos</t>
  </si>
  <si>
    <t>( = ) RESULTADO OPERACIONAL BRUTO</t>
  </si>
  <si>
    <t xml:space="preserve"> </t>
  </si>
  <si>
    <t>DESPESAS GERAIS E ADMINISTRATIVAS</t>
  </si>
  <si>
    <t xml:space="preserve">Diarias </t>
  </si>
  <si>
    <t>Honorários de Diretores e Conselhos Administrativo e Fiscal</t>
  </si>
  <si>
    <t>Despesas Tributárias</t>
  </si>
  <si>
    <t>Despesas Depreciação e Amortização</t>
  </si>
  <si>
    <t>Mão de Obra Terceirizada</t>
  </si>
  <si>
    <t>Capacitação de Pessoal</t>
  </si>
  <si>
    <t>Despesas com Energia Eletrica</t>
  </si>
  <si>
    <t>Telefonia Fixa e Movel</t>
  </si>
  <si>
    <t>Termo de Cooperação 129/2025/MTI/SECITECI</t>
  </si>
  <si>
    <t>Termo de Cooperação 001/2025/MTI/UNEMAT</t>
  </si>
  <si>
    <t>Despesas Diversas</t>
  </si>
  <si>
    <t xml:space="preserve">OUTRAS RECEITAS E DESPESAS </t>
  </si>
  <si>
    <t>Subvenções do Tesouro Estadual - Custeio - Fonte 1.500.0000</t>
  </si>
  <si>
    <t>Subvenções do Tesouro Estadual - Custeio - Fonte 1.759.0000</t>
  </si>
  <si>
    <t>Termo de Ressarcimento - 001/2011</t>
  </si>
  <si>
    <t>Receitas Financeiras</t>
  </si>
  <si>
    <t>Desvinculação de Receitas Estaduais - DREM</t>
  </si>
  <si>
    <t>Outras Despesas Financeiras</t>
  </si>
  <si>
    <t>( = ) RESULTADO ANTES DO IRPJ E CONTRIBUIÇÃO SOCIAL</t>
  </si>
  <si>
    <t>Imposto de Renda</t>
  </si>
  <si>
    <t>Contribuição Social</t>
  </si>
  <si>
    <t>( = ) RESULTADO LIQUIDO DO EXERCÍCIO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</si>
</sst>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</numFmts>
  <fonts count="12">
    <font>
      <sz val="10"/>
      <name val="Arial"/>
    </font>
    <font>
      <b/>
      <sz val="16"/>
      <name val="Myriad Pro"/>
      <family val="2"/>
    </font>
    <font>
      <sz val="10"/>
      <name val="Myriad Pro"/>
      <family val="2"/>
    </font>
    <font>
      <sz val="14"/>
      <name val="Myriad Pro"/>
      <family val="2"/>
    </font>
    <font>
      <sz val="10"/>
      <name val="Arial"/>
      <family val="2"/>
    </font>
    <font>
      <sz val="12"/>
      <name val="Myriad Pro"/>
      <family val="2"/>
    </font>
    <font>
      <sz val="14.2"/>
      <name val="Myriad Pro"/>
      <family val="2"/>
    </font>
    <font>
      <b/>
      <sz val="13"/>
      <name val="Myriad Pro"/>
      <family val="2"/>
    </font>
    <font>
      <sz val="13"/>
      <name val="Myriad Pro"/>
      <family val="2"/>
    </font>
    <font>
      <b/>
      <sz val="13"/>
      <color theme="0"/>
      <name val="Myriad Pro"/>
      <family val="2"/>
    </font>
    <font>
      <b/>
      <sz val="14"/>
      <name val="Myriad Pro"/>
      <family val="2"/>
    </font>
    <font>
      <sz val="13"/>
      <color rgb="FF000000"/>
      <name val="Myriad Pro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left"/>
    </xf>
    <xf numFmtId="164" fontId="5" fillId="0" borderId="0" xfId="1" applyFont="1" applyBorder="1" applyAlignment="1"/>
    <xf numFmtId="164" fontId="1" fillId="0" borderId="0" xfId="1" applyFont="1" applyFill="1" applyBorder="1" applyAlignment="1">
      <alignment horizontal="right" vertical="center" wrapText="1"/>
    </xf>
    <xf numFmtId="164" fontId="1" fillId="0" borderId="0" xfId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164" fontId="6" fillId="0" borderId="0" xfId="1" applyFont="1" applyFill="1" applyBorder="1" applyAlignment="1">
      <alignment horizontal="right" vertical="center"/>
    </xf>
    <xf numFmtId="164" fontId="6" fillId="0" borderId="0" xfId="1" applyFont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64" fontId="7" fillId="0" borderId="0" xfId="1" applyFont="1" applyFill="1" applyBorder="1" applyAlignment="1">
      <alignment horizontal="right" vertical="center" wrapText="1"/>
    </xf>
    <xf numFmtId="164" fontId="7" fillId="0" borderId="0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5" fillId="0" borderId="0" xfId="0" applyFont="1"/>
    <xf numFmtId="0" fontId="8" fillId="0" borderId="0" xfId="0" applyFont="1" applyAlignment="1">
      <alignment horizontal="center" vertical="center"/>
    </xf>
    <xf numFmtId="164" fontId="8" fillId="0" borderId="0" xfId="1" applyFont="1" applyFill="1" applyBorder="1" applyAlignment="1">
      <alignment horizontal="right" vertical="center"/>
    </xf>
    <xf numFmtId="164" fontId="8" fillId="0" borderId="0" xfId="1" applyFont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164" fontId="8" fillId="0" borderId="0" xfId="1" applyFont="1" applyBorder="1" applyAlignment="1"/>
    <xf numFmtId="0" fontId="7" fillId="0" borderId="4" xfId="0" applyFont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164" fontId="8" fillId="0" borderId="0" xfId="1" applyFont="1" applyBorder="1" applyAlignment="1">
      <alignment vertical="center"/>
    </xf>
    <xf numFmtId="49" fontId="7" fillId="0" borderId="0" xfId="1" applyNumberFormat="1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164" fontId="7" fillId="0" borderId="5" xfId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4" xfId="1" applyFont="1" applyFill="1" applyBorder="1" applyAlignment="1">
      <alignment horizontal="right" vertical="center"/>
    </xf>
    <xf numFmtId="164" fontId="8" fillId="0" borderId="0" xfId="1" applyFont="1" applyFill="1" applyBorder="1" applyAlignment="1">
      <alignment vertical="center"/>
    </xf>
    <xf numFmtId="0" fontId="7" fillId="0" borderId="0" xfId="0" applyFont="1"/>
    <xf numFmtId="0" fontId="9" fillId="2" borderId="7" xfId="0" applyFont="1" applyFill="1" applyBorder="1" applyAlignment="1">
      <alignment horizontal="left" vertical="center" wrapText="1"/>
    </xf>
    <xf numFmtId="164" fontId="9" fillId="2" borderId="7" xfId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164" fontId="7" fillId="0" borderId="0" xfId="1" applyFont="1" applyFill="1" applyBorder="1" applyAlignment="1">
      <alignment vertical="center"/>
    </xf>
    <xf numFmtId="39" fontId="7" fillId="0" borderId="0" xfId="1" applyNumberFormat="1" applyFont="1" applyFill="1" applyBorder="1" applyAlignment="1"/>
    <xf numFmtId="43" fontId="7" fillId="0" borderId="0" xfId="0" applyNumberFormat="1" applyFont="1"/>
    <xf numFmtId="164" fontId="7" fillId="0" borderId="0" xfId="1" applyFont="1" applyBorder="1" applyAlignment="1"/>
    <xf numFmtId="0" fontId="8" fillId="0" borderId="6" xfId="0" applyFont="1" applyBorder="1" applyAlignment="1">
      <alignment horizontal="left" vertical="center" wrapText="1"/>
    </xf>
    <xf numFmtId="164" fontId="8" fillId="0" borderId="6" xfId="1" applyFont="1" applyFill="1" applyBorder="1" applyAlignment="1">
      <alignment horizontal="right" vertical="center" wrapText="1"/>
    </xf>
    <xf numFmtId="164" fontId="8" fillId="0" borderId="0" xfId="1" applyFont="1" applyFill="1" applyBorder="1" applyAlignment="1">
      <alignment vertical="center" wrapText="1"/>
    </xf>
    <xf numFmtId="39" fontId="8" fillId="0" borderId="0" xfId="1" applyNumberFormat="1" applyFont="1" applyFill="1" applyBorder="1" applyAlignment="1">
      <alignment wrapText="1"/>
    </xf>
    <xf numFmtId="164" fontId="9" fillId="2" borderId="7" xfId="1" applyFont="1" applyFill="1" applyBorder="1" applyAlignment="1">
      <alignment horizontal="right" vertical="center" wrapText="1"/>
    </xf>
    <xf numFmtId="164" fontId="7" fillId="0" borderId="0" xfId="1" applyFont="1" applyFill="1" applyBorder="1" applyAlignment="1">
      <alignment vertical="center" wrapText="1"/>
    </xf>
    <xf numFmtId="39" fontId="7" fillId="0" borderId="0" xfId="1" applyNumberFormat="1" applyFont="1" applyFill="1" applyBorder="1" applyAlignment="1">
      <alignment wrapText="1"/>
    </xf>
    <xf numFmtId="0" fontId="8" fillId="0" borderId="0" xfId="0" applyFont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164" fontId="7" fillId="0" borderId="6" xfId="1" applyFont="1" applyFill="1" applyBorder="1" applyAlignment="1">
      <alignment horizontal="right" vertical="center" wrapText="1"/>
    </xf>
    <xf numFmtId="164" fontId="8" fillId="3" borderId="6" xfId="1" applyFont="1" applyFill="1" applyBorder="1" applyAlignment="1">
      <alignment horizontal="right" vertical="center" wrapText="1"/>
    </xf>
    <xf numFmtId="164" fontId="8" fillId="0" borderId="8" xfId="1" applyFont="1" applyFill="1" applyBorder="1" applyAlignment="1">
      <alignment vertical="center" wrapText="1"/>
    </xf>
    <xf numFmtId="43" fontId="8" fillId="0" borderId="0" xfId="0" applyNumberFormat="1" applyFont="1"/>
    <xf numFmtId="0" fontId="8" fillId="0" borderId="0" xfId="0" quotePrefix="1" applyFont="1" applyAlignment="1">
      <alignment horizontal="left"/>
    </xf>
    <xf numFmtId="43" fontId="8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164" fontId="8" fillId="0" borderId="0" xfId="1" applyFont="1" applyFill="1" applyBorder="1" applyAlignment="1">
      <alignment wrapText="1"/>
    </xf>
    <xf numFmtId="39" fontId="7" fillId="0" borderId="0" xfId="1" applyNumberFormat="1" applyFont="1" applyFill="1" applyBorder="1" applyAlignment="1">
      <alignment horizontal="right" wrapText="1"/>
    </xf>
    <xf numFmtId="164" fontId="8" fillId="0" borderId="0" xfId="1" applyFont="1" applyFill="1" applyBorder="1" applyAlignment="1">
      <alignment horizontal="right" vertical="center" wrapText="1"/>
    </xf>
    <xf numFmtId="39" fontId="8" fillId="0" borderId="0" xfId="1" applyNumberFormat="1" applyFont="1" applyFill="1" applyBorder="1" applyAlignment="1">
      <alignment horizontal="right" wrapText="1"/>
    </xf>
    <xf numFmtId="0" fontId="8" fillId="0" borderId="6" xfId="0" applyFont="1" applyBorder="1" applyAlignment="1">
      <alignment horizontal="left" vertical="center"/>
    </xf>
    <xf numFmtId="164" fontId="8" fillId="0" borderId="5" xfId="1" applyFont="1" applyFill="1" applyBorder="1" applyAlignment="1">
      <alignment horizontal="right" vertical="center" wrapText="1"/>
    </xf>
    <xf numFmtId="39" fontId="8" fillId="0" borderId="0" xfId="1" applyNumberFormat="1" applyFont="1" applyFill="1" applyBorder="1" applyAlignment="1">
      <alignment horizontal="right"/>
    </xf>
    <xf numFmtId="0" fontId="9" fillId="2" borderId="7" xfId="0" applyFont="1" applyFill="1" applyBorder="1" applyAlignment="1">
      <alignment horizontal="left" vertical="center"/>
    </xf>
    <xf numFmtId="164" fontId="9" fillId="2" borderId="9" xfId="1" applyFont="1" applyFill="1" applyBorder="1" applyAlignment="1">
      <alignment horizontal="right" vertical="center"/>
    </xf>
    <xf numFmtId="43" fontId="7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43" fontId="10" fillId="0" borderId="0" xfId="0" applyNumberFormat="1" applyFont="1" applyAlignment="1">
      <alignment horizontal="left" vertical="center" wrapText="1"/>
    </xf>
    <xf numFmtId="164" fontId="10" fillId="0" borderId="0" xfId="2" applyNumberFormat="1" applyFont="1" applyBorder="1" applyAlignment="1">
      <alignment horizontal="right" vertical="center"/>
    </xf>
    <xf numFmtId="164" fontId="2" fillId="0" borderId="0" xfId="1" applyFont="1" applyBorder="1" applyAlignment="1">
      <alignment vertical="center"/>
    </xf>
    <xf numFmtId="0" fontId="10" fillId="0" borderId="0" xfId="0" applyFont="1" applyAlignment="1">
      <alignment vertical="center"/>
    </xf>
    <xf numFmtId="43" fontId="10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1" applyFont="1" applyFill="1" applyBorder="1" applyAlignment="1">
      <alignment horizontal="right" vertical="center"/>
    </xf>
    <xf numFmtId="164" fontId="2" fillId="0" borderId="0" xfId="1" applyFont="1" applyBorder="1" applyAlignment="1">
      <alignment horizontal="righ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593766</xdr:colOff>
      <xdr:row>63</xdr:row>
      <xdr:rowOff>3625</xdr:rowOff>
    </xdr:from>
    <xdr:to>
      <xdr:col>1</xdr:col>
      <xdr:colOff>3511880</xdr:colOff>
      <xdr:row>67</xdr:row>
      <xdr:rowOff>104895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4A530142-ED36-4B76-97D0-467682F5CD94}"/>
            </a:ext>
          </a:extLst>
        </xdr:cNvPr>
        <xdr:cNvSpPr txBox="1">
          <a:spLocks noChangeArrowheads="1"/>
        </xdr:cNvSpPr>
      </xdr:nvSpPr>
      <xdr:spPr bwMode="auto">
        <a:xfrm>
          <a:off x="184191" y="16291375"/>
          <a:ext cx="3508664" cy="1015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2064991</xdr:colOff>
      <xdr:row>63</xdr:row>
      <xdr:rowOff>4945</xdr:rowOff>
    </xdr:from>
    <xdr:to>
      <xdr:col>4</xdr:col>
      <xdr:colOff>123172</xdr:colOff>
      <xdr:row>68</xdr:row>
      <xdr:rowOff>179074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71A83D6-0CF4-4B93-A653-60B5529E5234}"/>
            </a:ext>
          </a:extLst>
        </xdr:cNvPr>
        <xdr:cNvSpPr txBox="1">
          <a:spLocks noChangeArrowheads="1"/>
        </xdr:cNvSpPr>
      </xdr:nvSpPr>
      <xdr:spPr bwMode="auto">
        <a:xfrm>
          <a:off x="8922991" y="16292695"/>
          <a:ext cx="3601731" cy="1317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311025</xdr:colOff>
      <xdr:row>69</xdr:row>
      <xdr:rowOff>220148</xdr:rowOff>
    </xdr:from>
    <xdr:to>
      <xdr:col>3</xdr:col>
      <xdr:colOff>1140115</xdr:colOff>
      <xdr:row>73</xdr:row>
      <xdr:rowOff>64324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2B252C31-D149-4CAE-AA7E-EF8D6327141A}"/>
            </a:ext>
          </a:extLst>
        </xdr:cNvPr>
        <xdr:cNvSpPr txBox="1">
          <a:spLocks noChangeArrowheads="1"/>
        </xdr:cNvSpPr>
      </xdr:nvSpPr>
      <xdr:spPr bwMode="auto">
        <a:xfrm>
          <a:off x="7169025" y="17879498"/>
          <a:ext cx="3600865" cy="758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1</xdr:col>
      <xdr:colOff>3902857</xdr:colOff>
      <xdr:row>61</xdr:row>
      <xdr:rowOff>231317</xdr:rowOff>
    </xdr:from>
    <xdr:to>
      <xdr:col>2</xdr:col>
      <xdr:colOff>2099787</xdr:colOff>
      <xdr:row>68</xdr:row>
      <xdr:rowOff>139653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94563F64-F154-410E-9F52-1C0FA9B41B20}"/>
            </a:ext>
          </a:extLst>
        </xdr:cNvPr>
        <xdr:cNvSpPr txBox="1">
          <a:spLocks noChangeArrowheads="1"/>
        </xdr:cNvSpPr>
      </xdr:nvSpPr>
      <xdr:spPr bwMode="auto">
        <a:xfrm>
          <a:off x="4083832" y="16061867"/>
          <a:ext cx="4873955" cy="1508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1473530</xdr:colOff>
      <xdr:row>69</xdr:row>
      <xdr:rowOff>39585</xdr:rowOff>
    </xdr:from>
    <xdr:to>
      <xdr:col>1</xdr:col>
      <xdr:colOff>5073530</xdr:colOff>
      <xdr:row>74</xdr:row>
      <xdr:rowOff>213715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6476DEA4-52B7-49BA-90C9-2E1F88D4DD2C}"/>
            </a:ext>
          </a:extLst>
        </xdr:cNvPr>
        <xdr:cNvSpPr txBox="1">
          <a:spLocks noChangeArrowheads="1"/>
        </xdr:cNvSpPr>
      </xdr:nvSpPr>
      <xdr:spPr bwMode="auto">
        <a:xfrm>
          <a:off x="1654505" y="17698935"/>
          <a:ext cx="3600000" cy="1317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3525486</xdr:colOff>
      <xdr:row>1</xdr:row>
      <xdr:rowOff>12370</xdr:rowOff>
    </xdr:from>
    <xdr:to>
      <xdr:col>2</xdr:col>
      <xdr:colOff>1722416</xdr:colOff>
      <xdr:row>4</xdr:row>
      <xdr:rowOff>199241</xdr:rowOff>
    </xdr:to>
    <xdr:pic>
      <xdr:nvPicPr>
        <xdr:cNvPr id="7" name="image4.png">
          <a:extLst>
            <a:ext uri="{FF2B5EF4-FFF2-40B4-BE49-F238E27FC236}">
              <a16:creationId xmlns:a16="http://schemas.microsoft.com/office/drawing/2014/main" id="{E25659BD-96FE-41B0-9C4B-9BEC8CD7FDA8}"/>
            </a:ext>
          </a:extLst>
        </xdr:cNvPr>
        <xdr:cNvPicPr/>
      </xdr:nvPicPr>
      <xdr:blipFill>
        <a:blip xmlns:r="http://schemas.openxmlformats.org/officeDocument/2006/relationships" r:embed="rId1"/>
        <a:srcRect t="11426" b="25436"/>
        <a:stretch>
          <a:fillRect/>
        </a:stretch>
      </xdr:blipFill>
      <xdr:spPr>
        <a:xfrm>
          <a:off x="3706461" y="240970"/>
          <a:ext cx="4873955" cy="986971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59BDF-5382-46B9-BF24-4425F4C5C957}">
  <dimension ref="B2:T68"/>
  <sheetViews>
    <sheetView showGridLines="0" tabSelected="1" topLeftCell="A14" zoomScale="77" zoomScaleNormal="77" workbookViewId="0">
      <selection activeCell="C17" sqref="C17"/>
    </sheetView>
  </sheetViews>
  <sheetFormatPr defaultColWidth="9.140625" defaultRowHeight="18"/>
  <cols>
    <col min="1" max="1" width="2.7109375" style="4" customWidth="1"/>
    <col min="2" max="2" width="100.140625" style="83" bestFit="1" customWidth="1"/>
    <col min="3" max="3" width="41.5703125" style="84" customWidth="1"/>
    <col min="4" max="4" width="41.5703125" style="85" customWidth="1"/>
    <col min="5" max="5" width="40.7109375" style="79" customWidth="1"/>
    <col min="6" max="7" width="41.5703125" style="79" customWidth="1"/>
    <col min="8" max="8" width="28.140625" style="4" customWidth="1"/>
    <col min="9" max="9" width="19.5703125" style="4" bestFit="1" customWidth="1"/>
    <col min="10" max="10" width="14.7109375" style="5" bestFit="1" customWidth="1"/>
    <col min="11" max="12" width="9.140625" style="4"/>
    <col min="13" max="13" width="21.28515625" style="6" customWidth="1"/>
    <col min="14" max="16384" width="9.140625" style="4"/>
  </cols>
  <sheetData>
    <row r="2" spans="2:20" ht="21" customHeight="1">
      <c r="B2" s="1"/>
      <c r="C2" s="1"/>
      <c r="D2" s="1"/>
      <c r="E2" s="2"/>
      <c r="F2" s="2"/>
      <c r="G2" s="2"/>
      <c r="H2" s="3"/>
    </row>
    <row r="3" spans="2:20" ht="21" customHeight="1">
      <c r="B3" s="2"/>
      <c r="C3" s="7"/>
      <c r="D3" s="8"/>
      <c r="E3" s="2"/>
      <c r="F3" s="2"/>
      <c r="G3" s="2"/>
      <c r="H3" s="3"/>
    </row>
    <row r="4" spans="2:20" ht="21" customHeight="1">
      <c r="B4" s="9"/>
      <c r="C4" s="10"/>
      <c r="D4" s="11"/>
      <c r="E4" s="9"/>
      <c r="F4" s="9"/>
      <c r="G4" s="9"/>
      <c r="H4" s="12"/>
      <c r="I4" s="12"/>
    </row>
    <row r="5" spans="2:20" ht="21" customHeight="1">
      <c r="B5" s="13"/>
      <c r="C5" s="14"/>
      <c r="D5" s="15"/>
      <c r="E5" s="13"/>
      <c r="F5" s="13"/>
      <c r="G5" s="13"/>
      <c r="H5" s="3"/>
    </row>
    <row r="6" spans="2:20" ht="21" customHeight="1">
      <c r="B6" s="13"/>
      <c r="C6" s="14"/>
      <c r="D6" s="15"/>
      <c r="E6" s="13"/>
      <c r="F6" s="13"/>
      <c r="G6" s="13"/>
      <c r="H6" s="3"/>
    </row>
    <row r="7" spans="2:20" ht="21" customHeight="1">
      <c r="B7" s="16" t="s">
        <v>0</v>
      </c>
      <c r="C7" s="16"/>
      <c r="D7" s="16"/>
      <c r="E7" s="17"/>
      <c r="F7" s="17"/>
      <c r="G7" s="18"/>
      <c r="H7" s="19"/>
    </row>
    <row r="8" spans="2:20" ht="21" customHeight="1">
      <c r="B8" s="16" t="s">
        <v>1</v>
      </c>
      <c r="C8" s="16"/>
      <c r="D8" s="16"/>
      <c r="E8" s="18"/>
      <c r="F8" s="18"/>
      <c r="G8" s="18"/>
      <c r="H8" s="19"/>
    </row>
    <row r="9" spans="2:20" ht="21" customHeight="1">
      <c r="B9" s="16" t="s">
        <v>2</v>
      </c>
      <c r="C9" s="16"/>
      <c r="D9" s="16"/>
      <c r="E9" s="18"/>
      <c r="F9" s="18"/>
      <c r="G9" s="18"/>
      <c r="H9" s="19"/>
    </row>
    <row r="10" spans="2:20" ht="21" customHeight="1" thickBot="1">
      <c r="B10" s="20"/>
      <c r="C10" s="21"/>
      <c r="D10" s="22"/>
      <c r="E10" s="20"/>
      <c r="F10" s="20"/>
      <c r="G10" s="20"/>
      <c r="H10" s="19"/>
    </row>
    <row r="11" spans="2:20" s="27" customFormat="1" ht="21" customHeight="1" thickBot="1">
      <c r="B11" s="23" t="s">
        <v>3</v>
      </c>
      <c r="C11" s="24"/>
      <c r="D11" s="25"/>
      <c r="E11" s="26"/>
      <c r="F11" s="26"/>
      <c r="G11" s="26"/>
      <c r="J11" s="28"/>
      <c r="M11" s="29"/>
    </row>
    <row r="12" spans="2:20" s="27" customFormat="1" ht="21" customHeight="1">
      <c r="B12" s="30" t="s">
        <v>4</v>
      </c>
      <c r="C12" s="31" t="s">
        <v>5</v>
      </c>
      <c r="D12" s="31">
        <v>2025</v>
      </c>
      <c r="E12" s="32"/>
      <c r="F12" s="33"/>
      <c r="G12" s="33"/>
      <c r="H12" s="34"/>
      <c r="J12" s="28"/>
      <c r="M12" s="29"/>
    </row>
    <row r="13" spans="2:20" s="27" customFormat="1" ht="21" customHeight="1" thickBot="1">
      <c r="B13" s="35"/>
      <c r="C13" s="36" t="s">
        <v>6</v>
      </c>
      <c r="D13" s="36" t="s">
        <v>6</v>
      </c>
      <c r="E13" s="32"/>
      <c r="F13" s="33"/>
      <c r="G13" s="33"/>
      <c r="H13" s="34"/>
      <c r="J13" s="28"/>
      <c r="M13" s="29"/>
    </row>
    <row r="14" spans="2:20" s="27" customFormat="1" ht="21" customHeight="1" thickBot="1">
      <c r="B14" s="37"/>
      <c r="C14" s="38"/>
      <c r="D14" s="38"/>
      <c r="E14" s="32"/>
      <c r="F14" s="39"/>
      <c r="G14" s="39"/>
      <c r="H14" s="29"/>
      <c r="J14" s="28"/>
      <c r="M14" s="29"/>
      <c r="T14" s="40"/>
    </row>
    <row r="15" spans="2:20" s="40" customFormat="1" ht="21" customHeight="1" thickBot="1">
      <c r="B15" s="41" t="s">
        <v>7</v>
      </c>
      <c r="C15" s="42">
        <f>SUM(C16:C18)</f>
        <v>19789899.120000001</v>
      </c>
      <c r="D15" s="42">
        <f>SUM(D16:D18)</f>
        <v>88800150.689999998</v>
      </c>
      <c r="E15" s="43"/>
      <c r="F15" s="44"/>
      <c r="G15" s="44"/>
      <c r="H15" s="45"/>
      <c r="I15" s="46"/>
      <c r="J15" s="28"/>
      <c r="M15" s="47"/>
    </row>
    <row r="16" spans="2:20" s="27" customFormat="1" ht="21" customHeight="1">
      <c r="B16" s="48" t="s">
        <v>8</v>
      </c>
      <c r="C16" s="49">
        <v>12016346.220000001</v>
      </c>
      <c r="D16" s="49">
        <f>47777463.22</f>
        <v>47777463.219999999</v>
      </c>
      <c r="E16" s="32"/>
      <c r="F16" s="32"/>
      <c r="G16" s="50"/>
      <c r="H16" s="51"/>
      <c r="J16" s="28"/>
      <c r="M16" s="29"/>
    </row>
    <row r="17" spans="2:13" s="27" customFormat="1" ht="21" customHeight="1">
      <c r="B17" s="48" t="s">
        <v>9</v>
      </c>
      <c r="C17" s="49">
        <v>7420867.3399999999</v>
      </c>
      <c r="D17" s="49">
        <v>36235991.200000003</v>
      </c>
      <c r="E17" s="32"/>
      <c r="F17" s="32"/>
      <c r="G17" s="50"/>
      <c r="H17" s="51"/>
      <c r="J17" s="28"/>
      <c r="M17" s="29"/>
    </row>
    <row r="18" spans="2:13" s="27" customFormat="1" ht="21" customHeight="1" thickBot="1">
      <c r="B18" s="48" t="s">
        <v>10</v>
      </c>
      <c r="C18" s="49">
        <v>352685.56</v>
      </c>
      <c r="D18" s="49">
        <v>4786696.2699999996</v>
      </c>
      <c r="E18" s="32"/>
      <c r="F18" s="32"/>
      <c r="G18" s="50"/>
      <c r="H18" s="51"/>
      <c r="J18" s="28"/>
      <c r="M18" s="29"/>
    </row>
    <row r="19" spans="2:13" s="27" customFormat="1" ht="21" customHeight="1" thickBot="1">
      <c r="B19" s="41" t="s">
        <v>11</v>
      </c>
      <c r="C19" s="52">
        <f>SUM(C20:C21)</f>
        <v>-2596621.9900000002</v>
      </c>
      <c r="D19" s="52">
        <f>SUM(D20:D21)</f>
        <v>-11840402.969999999</v>
      </c>
      <c r="E19" s="32"/>
      <c r="F19" s="53"/>
      <c r="G19" s="53"/>
      <c r="H19" s="54"/>
      <c r="J19" s="28"/>
      <c r="M19" s="29"/>
    </row>
    <row r="20" spans="2:13" s="27" customFormat="1" ht="21" customHeight="1">
      <c r="B20" s="48" t="s">
        <v>12</v>
      </c>
      <c r="C20" s="49">
        <f>-314536.68-1436922.85-137429.72</f>
        <v>-1888889.25</v>
      </c>
      <c r="D20" s="49">
        <f>-1794900.38-7815125.05-632078.76</f>
        <v>-10242104.189999999</v>
      </c>
      <c r="E20" s="32"/>
      <c r="F20" s="50"/>
      <c r="G20" s="50"/>
      <c r="H20" s="51"/>
      <c r="J20" s="28"/>
      <c r="M20" s="29"/>
    </row>
    <row r="21" spans="2:13" s="27" customFormat="1" ht="21" customHeight="1" thickBot="1">
      <c r="B21" s="48" t="s">
        <v>13</v>
      </c>
      <c r="C21" s="49">
        <v>-707732.74</v>
      </c>
      <c r="D21" s="49">
        <v>-1598298.78</v>
      </c>
      <c r="E21" s="32"/>
      <c r="F21" s="50"/>
      <c r="G21" s="50"/>
      <c r="H21" s="51"/>
      <c r="J21" s="28"/>
      <c r="M21" s="29"/>
    </row>
    <row r="22" spans="2:13" s="27" customFormat="1" ht="21" customHeight="1" thickBot="1">
      <c r="B22" s="41" t="s">
        <v>14</v>
      </c>
      <c r="C22" s="52">
        <f>C15+C19</f>
        <v>17193277.130000003</v>
      </c>
      <c r="D22" s="52">
        <f>D15+D19</f>
        <v>76959747.719999999</v>
      </c>
      <c r="E22" s="55"/>
      <c r="F22" s="53"/>
      <c r="G22" s="53"/>
      <c r="H22" s="54"/>
      <c r="J22" s="28"/>
      <c r="M22" s="29"/>
    </row>
    <row r="23" spans="2:13" s="27" customFormat="1" ht="8.25" customHeight="1" thickBot="1">
      <c r="B23" s="56"/>
      <c r="C23" s="57"/>
      <c r="D23" s="57"/>
      <c r="E23" s="55"/>
      <c r="F23" s="53"/>
      <c r="G23" s="53"/>
      <c r="H23" s="54"/>
      <c r="J23" s="28"/>
      <c r="M23" s="29"/>
    </row>
    <row r="24" spans="2:13" s="27" customFormat="1" ht="21" customHeight="1" thickBot="1">
      <c r="B24" s="41" t="s">
        <v>15</v>
      </c>
      <c r="C24" s="52">
        <f>SUM(C25:C34)</f>
        <v>-49748120.100000009</v>
      </c>
      <c r="D24" s="52">
        <f>SUM(D25:D34)</f>
        <v>-174446325.72000003</v>
      </c>
      <c r="E24" s="55"/>
      <c r="F24" s="53"/>
      <c r="G24" s="53"/>
      <c r="H24" s="54"/>
      <c r="J24" s="28"/>
      <c r="M24" s="29"/>
    </row>
    <row r="25" spans="2:13" s="27" customFormat="1" ht="21" customHeight="1">
      <c r="B25" s="48" t="s">
        <v>16</v>
      </c>
      <c r="C25" s="58">
        <v>-23690630.600000001</v>
      </c>
      <c r="D25" s="58">
        <v>-47479402.130000003</v>
      </c>
      <c r="E25" s="59"/>
      <c r="F25" s="50"/>
      <c r="G25" s="50"/>
      <c r="H25" s="51"/>
      <c r="I25" s="60"/>
      <c r="J25" s="61"/>
      <c r="M25" s="29"/>
    </row>
    <row r="26" spans="2:13" s="27" customFormat="1" ht="21" customHeight="1">
      <c r="B26" s="48" t="s">
        <v>17</v>
      </c>
      <c r="C26" s="58">
        <v>0</v>
      </c>
      <c r="D26" s="58">
        <v>-36891967.740000002</v>
      </c>
      <c r="E26" s="50"/>
      <c r="F26" s="50"/>
      <c r="G26" s="50"/>
      <c r="H26" s="51"/>
      <c r="I26" s="60"/>
      <c r="J26" s="61"/>
      <c r="M26" s="29"/>
    </row>
    <row r="27" spans="2:13" s="27" customFormat="1" ht="21" customHeight="1">
      <c r="B27" s="48" t="s">
        <v>18</v>
      </c>
      <c r="C27" s="58">
        <v>-840</v>
      </c>
      <c r="D27" s="58">
        <f>-14262-564592.57-53817.01</f>
        <v>-632671.57999999996</v>
      </c>
      <c r="E27" s="32"/>
      <c r="F27" s="50"/>
      <c r="G27" s="50"/>
      <c r="H27" s="51"/>
      <c r="I27" s="60"/>
      <c r="J27" s="61"/>
      <c r="M27" s="29"/>
    </row>
    <row r="28" spans="2:13" s="27" customFormat="1" ht="21" customHeight="1">
      <c r="B28" s="48" t="s">
        <v>19</v>
      </c>
      <c r="C28" s="49">
        <v>-3927078.9</v>
      </c>
      <c r="D28" s="49">
        <f>-247153.07-16557262.11-89458.13-4157786.03-142045.59-15269073.16</f>
        <v>-36462778.090000004</v>
      </c>
      <c r="E28" s="32"/>
      <c r="F28" s="50"/>
      <c r="G28" s="50"/>
      <c r="H28" s="51"/>
      <c r="I28" s="60"/>
      <c r="J28" s="61"/>
      <c r="M28" s="29"/>
    </row>
    <row r="29" spans="2:13" s="27" customFormat="1" ht="21" customHeight="1">
      <c r="B29" s="48" t="s">
        <v>20</v>
      </c>
      <c r="C29" s="49">
        <v>-80917.279999999999</v>
      </c>
      <c r="D29" s="49">
        <v>-483116.17</v>
      </c>
      <c r="E29" s="32"/>
      <c r="F29" s="50"/>
      <c r="G29" s="50"/>
      <c r="H29" s="51"/>
      <c r="I29" s="60"/>
      <c r="J29" s="61"/>
      <c r="M29" s="29"/>
    </row>
    <row r="30" spans="2:13" s="27" customFormat="1" ht="21" customHeight="1">
      <c r="B30" s="48" t="s">
        <v>21</v>
      </c>
      <c r="C30" s="49">
        <v>-61853.120000000003</v>
      </c>
      <c r="D30" s="49">
        <f>-532217.66</f>
        <v>-532217.66</v>
      </c>
      <c r="E30" s="32"/>
      <c r="F30" s="50"/>
      <c r="G30" s="50"/>
      <c r="H30" s="51"/>
      <c r="I30" s="60"/>
      <c r="J30" s="61"/>
      <c r="M30" s="29"/>
    </row>
    <row r="31" spans="2:13" s="27" customFormat="1" ht="21" customHeight="1">
      <c r="B31" s="48" t="s">
        <v>22</v>
      </c>
      <c r="C31" s="49">
        <v>-13630442.119999999</v>
      </c>
      <c r="D31" s="49">
        <v>-28770321.899999999</v>
      </c>
      <c r="E31" s="32"/>
      <c r="F31" s="50"/>
      <c r="G31" s="50"/>
      <c r="H31" s="51"/>
      <c r="I31" s="60"/>
      <c r="J31" s="61"/>
      <c r="M31" s="29"/>
    </row>
    <row r="32" spans="2:13" s="27" customFormat="1" ht="21" customHeight="1">
      <c r="B32" s="48" t="s">
        <v>23</v>
      </c>
      <c r="C32" s="49">
        <v>-5331227.38</v>
      </c>
      <c r="D32" s="49">
        <f>-21284328.17-663695.01</f>
        <v>-21948023.180000003</v>
      </c>
      <c r="E32" s="32"/>
      <c r="F32" s="50"/>
      <c r="G32" s="50"/>
      <c r="H32" s="51"/>
      <c r="I32" s="60"/>
      <c r="J32" s="61"/>
      <c r="M32" s="29"/>
    </row>
    <row r="33" spans="2:13" s="27" customFormat="1" ht="21" customHeight="1">
      <c r="B33" s="48" t="s">
        <v>24</v>
      </c>
      <c r="C33" s="49">
        <v>-5558.49</v>
      </c>
      <c r="D33" s="49">
        <v>-27026.5</v>
      </c>
      <c r="E33" s="32"/>
      <c r="F33" s="50"/>
      <c r="G33" s="50"/>
      <c r="H33" s="51"/>
      <c r="I33" s="60"/>
      <c r="J33" s="61"/>
      <c r="M33" s="29"/>
    </row>
    <row r="34" spans="2:13" s="27" customFormat="1" ht="17.25" thickBot="1">
      <c r="B34" s="48" t="s">
        <v>25</v>
      </c>
      <c r="C34" s="49">
        <v>-3019572.21</v>
      </c>
      <c r="D34" s="49">
        <v>-1218800.77</v>
      </c>
      <c r="E34" s="32"/>
      <c r="F34" s="50"/>
      <c r="G34" s="50"/>
      <c r="H34" s="51"/>
      <c r="I34" s="60"/>
      <c r="J34" s="61"/>
      <c r="M34" s="29"/>
    </row>
    <row r="35" spans="2:13" s="27" customFormat="1" ht="21" customHeight="1" thickBot="1">
      <c r="B35" s="41" t="s">
        <v>26</v>
      </c>
      <c r="C35" s="52">
        <f>C24+C22</f>
        <v>-32554842.970000006</v>
      </c>
      <c r="D35" s="52">
        <f>D24+D22</f>
        <v>-97486578.00000003</v>
      </c>
      <c r="E35" s="62"/>
      <c r="F35" s="53"/>
      <c r="G35" s="53"/>
      <c r="H35" s="54"/>
      <c r="J35" s="28"/>
      <c r="M35" s="29"/>
    </row>
    <row r="36" spans="2:13" s="27" customFormat="1" ht="11.25" customHeight="1" thickBot="1">
      <c r="B36" s="63" t="s">
        <v>27</v>
      </c>
      <c r="C36" s="57"/>
      <c r="D36" s="57"/>
      <c r="E36" s="62"/>
      <c r="F36" s="53"/>
      <c r="G36" s="53"/>
      <c r="H36" s="54"/>
      <c r="J36" s="28"/>
      <c r="M36" s="29"/>
    </row>
    <row r="37" spans="2:13" s="27" customFormat="1" ht="21" customHeight="1" thickBot="1">
      <c r="B37" s="41" t="s">
        <v>28</v>
      </c>
      <c r="C37" s="52">
        <f>SUM(C38:C49)</f>
        <v>-13462941.970000003</v>
      </c>
      <c r="D37" s="52">
        <f>SUM(D38:D49)</f>
        <v>-52865831.93</v>
      </c>
      <c r="E37" s="32"/>
      <c r="F37" s="53"/>
      <c r="G37" s="53"/>
      <c r="H37" s="54"/>
      <c r="J37" s="28"/>
      <c r="M37" s="29"/>
    </row>
    <row r="38" spans="2:13" s="27" customFormat="1" ht="21" customHeight="1">
      <c r="B38" s="64" t="s">
        <v>16</v>
      </c>
      <c r="C38" s="58">
        <v>-9346127.3800000008</v>
      </c>
      <c r="D38" s="58">
        <f>-44566.97-19701193.82-9801574.54-4020130.97+0.5</f>
        <v>-33567465.799999997</v>
      </c>
      <c r="E38" s="32"/>
      <c r="F38" s="50"/>
      <c r="G38" s="50"/>
      <c r="H38" s="51"/>
      <c r="I38" s="60"/>
      <c r="J38" s="28"/>
      <c r="M38" s="29"/>
    </row>
    <row r="39" spans="2:13" s="27" customFormat="1" ht="21" customHeight="1">
      <c r="B39" s="64" t="s">
        <v>29</v>
      </c>
      <c r="C39" s="58">
        <v>-26190.5</v>
      </c>
      <c r="D39" s="58">
        <v>-193719.64</v>
      </c>
      <c r="E39" s="32"/>
      <c r="F39" s="50"/>
      <c r="G39" s="50"/>
      <c r="H39" s="51"/>
      <c r="I39" s="60"/>
      <c r="J39" s="28"/>
      <c r="M39" s="29"/>
    </row>
    <row r="40" spans="2:13" s="27" customFormat="1" ht="21" customHeight="1">
      <c r="B40" s="64" t="s">
        <v>30</v>
      </c>
      <c r="C40" s="58">
        <v>-420311.27</v>
      </c>
      <c r="D40" s="58">
        <v>-1372132.47</v>
      </c>
      <c r="E40" s="32"/>
      <c r="F40" s="50"/>
      <c r="G40" s="50"/>
      <c r="H40" s="51"/>
      <c r="J40" s="28"/>
      <c r="M40" s="29"/>
    </row>
    <row r="41" spans="2:13" s="27" customFormat="1" ht="21" customHeight="1">
      <c r="B41" s="48" t="s">
        <v>31</v>
      </c>
      <c r="C41" s="49">
        <v>-1634.66</v>
      </c>
      <c r="D41" s="49">
        <v>-36991.94</v>
      </c>
      <c r="E41" s="32"/>
      <c r="F41" s="50"/>
      <c r="G41" s="50"/>
      <c r="H41" s="51"/>
      <c r="J41" s="28"/>
      <c r="M41" s="29"/>
    </row>
    <row r="42" spans="2:13" s="27" customFormat="1" ht="21" customHeight="1">
      <c r="B42" s="48" t="s">
        <v>32</v>
      </c>
      <c r="C42" s="49">
        <v>-3087082.47</v>
      </c>
      <c r="D42" s="49">
        <f>-11347505.51</f>
        <v>-11347505.51</v>
      </c>
      <c r="E42" s="32"/>
      <c r="F42" s="50"/>
      <c r="G42" s="50"/>
      <c r="H42" s="51"/>
      <c r="J42" s="28"/>
      <c r="M42" s="29"/>
    </row>
    <row r="43" spans="2:13" s="27" customFormat="1" ht="21" customHeight="1">
      <c r="B43" s="48" t="s">
        <v>33</v>
      </c>
      <c r="C43" s="49">
        <v>-285366.06</v>
      </c>
      <c r="D43" s="49">
        <v>-1625874.31</v>
      </c>
      <c r="E43" s="32"/>
      <c r="F43" s="50"/>
      <c r="G43" s="50"/>
      <c r="H43" s="51"/>
      <c r="J43" s="28"/>
      <c r="M43" s="29"/>
    </row>
    <row r="44" spans="2:13" s="27" customFormat="1" ht="21" customHeight="1">
      <c r="B44" s="48" t="s">
        <v>34</v>
      </c>
      <c r="C44" s="49">
        <v>-16343.73</v>
      </c>
      <c r="D44" s="49">
        <f>-470736.56-50295.9</f>
        <v>-521032.46</v>
      </c>
      <c r="E44" s="32"/>
      <c r="F44" s="50"/>
      <c r="G44" s="50"/>
      <c r="H44" s="51"/>
      <c r="J44" s="28"/>
      <c r="M44" s="29"/>
    </row>
    <row r="45" spans="2:13" s="27" customFormat="1" ht="21" customHeight="1">
      <c r="B45" s="48" t="s">
        <v>35</v>
      </c>
      <c r="C45" s="49">
        <v>-271912.34999999998</v>
      </c>
      <c r="D45" s="49">
        <v>-1144673.21</v>
      </c>
      <c r="E45" s="32"/>
      <c r="F45" s="50"/>
      <c r="G45" s="50"/>
      <c r="H45" s="51"/>
      <c r="J45" s="28"/>
      <c r="M45" s="29"/>
    </row>
    <row r="46" spans="2:13" s="27" customFormat="1" ht="21" customHeight="1">
      <c r="B46" s="48" t="s">
        <v>36</v>
      </c>
      <c r="C46" s="49">
        <v>-7973.55</v>
      </c>
      <c r="D46" s="49">
        <v>-49074.27</v>
      </c>
      <c r="E46" s="32"/>
      <c r="F46" s="50"/>
      <c r="G46" s="50"/>
      <c r="H46" s="51"/>
      <c r="J46" s="28"/>
      <c r="M46" s="29"/>
    </row>
    <row r="47" spans="2:13" s="27" customFormat="1" ht="21" customHeight="1">
      <c r="B47" s="48" t="s">
        <v>37</v>
      </c>
      <c r="C47" s="49">
        <v>0</v>
      </c>
      <c r="D47" s="49">
        <v>-993600</v>
      </c>
      <c r="E47" s="32"/>
      <c r="F47" s="50"/>
      <c r="G47" s="50"/>
      <c r="H47" s="51"/>
      <c r="J47" s="28"/>
      <c r="M47" s="29"/>
    </row>
    <row r="48" spans="2:13" s="27" customFormat="1" ht="21" customHeight="1">
      <c r="B48" s="48" t="s">
        <v>38</v>
      </c>
      <c r="C48" s="49">
        <v>0</v>
      </c>
      <c r="D48" s="49">
        <v>-28620</v>
      </c>
      <c r="E48" s="32"/>
      <c r="F48" s="50"/>
      <c r="G48" s="50"/>
      <c r="H48" s="51"/>
      <c r="J48" s="28"/>
      <c r="M48" s="29"/>
    </row>
    <row r="49" spans="2:13" s="27" customFormat="1" ht="21" customHeight="1">
      <c r="B49" s="48" t="s">
        <v>39</v>
      </c>
      <c r="C49" s="49"/>
      <c r="D49" s="49">
        <f>-229.9-20000-15815.8-49837.05-220585.92-13167.5-479045.67-8580.42-43236.62-90604.2-151.25-107353.19-1243.2-6920.06-7400-73634.75-117671.08-13944.39-2410.94-668637.9-8381.1-36291.38</f>
        <v>-1985142.3199999998</v>
      </c>
      <c r="E49" s="32"/>
      <c r="F49" s="50"/>
      <c r="G49" s="50"/>
      <c r="H49" s="51"/>
      <c r="I49" s="60"/>
      <c r="J49" s="28"/>
      <c r="M49" s="29"/>
    </row>
    <row r="50" spans="2:13" s="27" customFormat="1" ht="12" customHeight="1" thickBot="1">
      <c r="B50" s="65"/>
      <c r="C50" s="49"/>
      <c r="D50" s="49"/>
      <c r="E50" s="32"/>
      <c r="F50" s="50"/>
      <c r="G50" s="50"/>
      <c r="H50" s="66"/>
      <c r="J50" s="28"/>
      <c r="M50" s="29"/>
    </row>
    <row r="51" spans="2:13" s="27" customFormat="1" ht="21" customHeight="1" thickBot="1">
      <c r="B51" s="41" t="s">
        <v>40</v>
      </c>
      <c r="C51" s="52">
        <f>SUM(C52:C57)</f>
        <v>41930770.629999988</v>
      </c>
      <c r="D51" s="52">
        <f>SUM(D52:D57)</f>
        <v>150857360.13</v>
      </c>
      <c r="E51" s="32"/>
      <c r="F51" s="14"/>
      <c r="G51" s="14"/>
      <c r="H51" s="67"/>
      <c r="J51" s="28"/>
      <c r="M51" s="29"/>
    </row>
    <row r="52" spans="2:13" s="27" customFormat="1" ht="21" customHeight="1">
      <c r="B52" s="48" t="s">
        <v>41</v>
      </c>
      <c r="C52" s="49">
        <v>36127991.549999997</v>
      </c>
      <c r="D52" s="49">
        <v>127623245.53</v>
      </c>
      <c r="E52" s="32"/>
      <c r="F52" s="68"/>
      <c r="G52" s="68"/>
      <c r="H52" s="69"/>
      <c r="I52" s="60"/>
      <c r="J52" s="28"/>
      <c r="M52" s="29"/>
    </row>
    <row r="53" spans="2:13" s="27" customFormat="1" ht="21" customHeight="1">
      <c r="B53" s="48" t="s">
        <v>42</v>
      </c>
      <c r="C53" s="49">
        <v>5768559.7699999996</v>
      </c>
      <c r="D53" s="49">
        <v>25440405.670000002</v>
      </c>
      <c r="E53" s="32"/>
      <c r="F53" s="50"/>
      <c r="G53" s="50"/>
      <c r="H53" s="66"/>
      <c r="J53" s="28"/>
      <c r="M53" s="29"/>
    </row>
    <row r="54" spans="2:13" s="27" customFormat="1" ht="21" customHeight="1">
      <c r="B54" s="48" t="s">
        <v>43</v>
      </c>
      <c r="C54" s="49">
        <v>0</v>
      </c>
      <c r="D54" s="49">
        <v>0</v>
      </c>
      <c r="E54" s="32"/>
      <c r="F54" s="50"/>
      <c r="G54" s="50"/>
      <c r="H54" s="66"/>
      <c r="J54" s="28"/>
      <c r="M54" s="29"/>
    </row>
    <row r="55" spans="2:13" s="27" customFormat="1" ht="21" customHeight="1">
      <c r="B55" s="48" t="s">
        <v>44</v>
      </c>
      <c r="C55" s="49">
        <v>110747.16</v>
      </c>
      <c r="D55" s="49">
        <v>602052.68999999994</v>
      </c>
      <c r="E55" s="32"/>
      <c r="F55" s="50"/>
      <c r="G55" s="50"/>
      <c r="H55" s="51"/>
      <c r="J55" s="28"/>
      <c r="M55" s="29"/>
    </row>
    <row r="56" spans="2:13" s="27" customFormat="1" ht="21" customHeight="1">
      <c r="B56" s="48" t="s">
        <v>45</v>
      </c>
      <c r="C56" s="49">
        <v>0</v>
      </c>
      <c r="D56" s="49">
        <v>0</v>
      </c>
      <c r="E56" s="32"/>
      <c r="F56" s="50"/>
      <c r="G56" s="50"/>
      <c r="H56" s="51"/>
      <c r="J56" s="28"/>
      <c r="M56" s="29"/>
    </row>
    <row r="57" spans="2:13" s="27" customFormat="1" ht="21" customHeight="1" thickBot="1">
      <c r="B57" s="48" t="s">
        <v>46</v>
      </c>
      <c r="C57" s="49">
        <v>-76527.850000000006</v>
      </c>
      <c r="D57" s="49">
        <f>-2803431.07-4912.69</f>
        <v>-2808343.76</v>
      </c>
      <c r="E57" s="32"/>
      <c r="F57" s="50"/>
      <c r="G57" s="50"/>
      <c r="H57" s="51"/>
      <c r="J57" s="28"/>
      <c r="M57" s="29"/>
    </row>
    <row r="58" spans="2:13" s="27" customFormat="1" ht="24.75" customHeight="1" thickBot="1">
      <c r="B58" s="41" t="s">
        <v>47</v>
      </c>
      <c r="C58" s="52">
        <f>C15+C19+C24+C37+C51</f>
        <v>-4087014.3100000247</v>
      </c>
      <c r="D58" s="52">
        <f>D15+D19+D24+D37+D51</f>
        <v>504950.19999995828</v>
      </c>
      <c r="E58" s="55"/>
      <c r="F58" s="14"/>
      <c r="G58" s="14"/>
      <c r="H58" s="67"/>
      <c r="J58" s="28"/>
      <c r="M58" s="29"/>
    </row>
    <row r="59" spans="2:13" s="27" customFormat="1" ht="21" customHeight="1">
      <c r="B59" s="48" t="s">
        <v>48</v>
      </c>
      <c r="C59" s="49">
        <v>0</v>
      </c>
      <c r="D59" s="49">
        <f>-26495.02-75742.54</f>
        <v>-102237.56</v>
      </c>
      <c r="E59" s="55"/>
      <c r="F59" s="50"/>
      <c r="G59" s="50"/>
      <c r="H59" s="67"/>
      <c r="J59" s="28"/>
      <c r="M59" s="29"/>
    </row>
    <row r="60" spans="2:13" s="27" customFormat="1" ht="21" customHeight="1" thickBot="1">
      <c r="B60" s="70" t="s">
        <v>49</v>
      </c>
      <c r="C60" s="71">
        <v>0</v>
      </c>
      <c r="D60" s="71">
        <v>-45445.52</v>
      </c>
      <c r="E60" s="55"/>
      <c r="F60" s="50"/>
      <c r="G60" s="50"/>
      <c r="H60" s="72"/>
      <c r="J60" s="28"/>
      <c r="M60" s="29"/>
    </row>
    <row r="61" spans="2:13" s="40" customFormat="1" ht="21" customHeight="1" thickBot="1">
      <c r="B61" s="73" t="s">
        <v>50</v>
      </c>
      <c r="C61" s="74">
        <f>C58+C60+C59</f>
        <v>-4087014.3100000247</v>
      </c>
      <c r="D61" s="74">
        <f>D58+D60+D59</f>
        <v>357267.11999995826</v>
      </c>
      <c r="E61" s="75"/>
      <c r="F61" s="44"/>
      <c r="G61" s="44"/>
      <c r="H61" s="47"/>
      <c r="J61" s="28"/>
      <c r="M61" s="47"/>
    </row>
    <row r="62" spans="2:13">
      <c r="B62" s="76"/>
      <c r="C62" s="77"/>
      <c r="D62" s="78"/>
      <c r="E62" s="78"/>
    </row>
    <row r="63" spans="2:13">
      <c r="B63" s="80"/>
      <c r="C63" s="80"/>
      <c r="D63" s="81"/>
      <c r="E63" s="80"/>
    </row>
    <row r="64" spans="2:13">
      <c r="B64" s="80"/>
      <c r="C64" s="80"/>
      <c r="D64" s="80"/>
      <c r="E64" s="80"/>
    </row>
    <row r="65" spans="2:5">
      <c r="B65" s="80"/>
      <c r="C65" s="80"/>
      <c r="D65" s="80"/>
      <c r="E65" s="80"/>
    </row>
    <row r="66" spans="2:5">
      <c r="B66" s="80"/>
      <c r="C66" s="80"/>
      <c r="D66" s="80"/>
      <c r="E66" s="80"/>
    </row>
    <row r="67" spans="2:5">
      <c r="B67" s="80"/>
      <c r="C67" s="80"/>
      <c r="D67" s="80"/>
      <c r="E67" s="80"/>
    </row>
    <row r="68" spans="2:5">
      <c r="B68" s="80"/>
      <c r="C68" s="80"/>
      <c r="D68" s="82"/>
      <c r="E68" s="80"/>
    </row>
  </sheetData>
  <mergeCells count="6">
    <mergeCell ref="B2:D2"/>
    <mergeCell ref="B7:D7"/>
    <mergeCell ref="B8:D8"/>
    <mergeCell ref="B9:D9"/>
    <mergeCell ref="B11:D11"/>
    <mergeCell ref="B12:B13"/>
  </mergeCells>
  <printOptions horizontalCentered="1" verticalCentered="1"/>
  <pageMargins left="0" right="0" top="0" bottom="0" header="0.51181102362204722" footer="0.51181102362204722"/>
  <pageSetup paperSize="9" scale="5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DRE 2025-2024</vt:lpstr>
      <vt:lpstr>'DRE 2025-2024'!Area_de_impressao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MeuPC</dc:creator>
  <cp:lastModifiedBy>MeuPC</cp:lastModifiedBy>
  <dcterms:created xsi:type="dcterms:W3CDTF">2026-05-28T20:53:15Z</dcterms:created>
  <dcterms:modified xsi:type="dcterms:W3CDTF">2026-05-28T20:53:25Z</dcterms:modified>
</cp:coreProperties>
</file>